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15495" activeTab="0"/>
  </bookViews>
  <sheets>
    <sheet name="20131222 寸又三山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9"/>
            <rFont val="ＭＳ Ｐゴシック"/>
            <family val="3"/>
          </rPr>
          <t>このセルのみ発時間を入力</t>
        </r>
      </text>
    </comment>
  </commentList>
</comments>
</file>

<file path=xl/sharedStrings.xml><?xml version="1.0" encoding="utf-8"?>
<sst xmlns="http://schemas.openxmlformats.org/spreadsheetml/2006/main" count="94" uniqueCount="36">
  <si>
    <t>No</t>
  </si>
  <si>
    <t>名称</t>
  </si>
  <si>
    <t>着時間</t>
  </si>
  <si>
    <t>発時間</t>
  </si>
  <si>
    <t>休憩時間</t>
  </si>
  <si>
    <t>区間タイム</t>
  </si>
  <si>
    <t>コースタイム</t>
  </si>
  <si>
    <t>短縮率</t>
  </si>
  <si>
    <t>短縮率(休憩込)</t>
  </si>
  <si>
    <t>累積短縮時間</t>
  </si>
  <si>
    <t>累積短縮率</t>
  </si>
  <si>
    <t>目標時間</t>
  </si>
  <si>
    <t>目標時間差</t>
  </si>
  <si>
    <t>合計</t>
  </si>
  <si>
    <t>行程表</t>
  </si>
  <si>
    <t>-(</t>
  </si>
  <si>
    <t>)-</t>
  </si>
  <si>
    <t>歩行時間</t>
  </si>
  <si>
    <t>＋休憩時間</t>
  </si>
  <si>
    <t>＝全行程</t>
  </si>
  <si>
    <t>標準コースタイム</t>
  </si>
  <si>
    <t>、短縮率</t>
  </si>
  <si>
    <t>km</t>
  </si>
  <si>
    <t>m</t>
  </si>
  <si>
    <t>寸又峡温泉</t>
  </si>
  <si>
    <t>朝日岳登山口</t>
  </si>
  <si>
    <t>合地ボツ</t>
  </si>
  <si>
    <t>朝日岳</t>
  </si>
  <si>
    <t>前黒法師登山口</t>
  </si>
  <si>
    <t>栗ノ木段</t>
  </si>
  <si>
    <t>前黒法師岳</t>
  </si>
  <si>
    <t>富士見平</t>
  </si>
  <si>
    <t>沢口山</t>
  </si>
  <si>
    <t>沿面距離(GPS)：</t>
  </si>
  <si>
    <t>累積標高差(高度計)：+</t>
  </si>
  <si>
    <t>m、-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</si>
</sst>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0.0%"/>
    <numFmt numFmtId="179" formatCode="0_ "/>
    <numFmt numFmtId="180" formatCode="hh:mm;@"/>
    <numFmt numFmtId="181" formatCode="h&quot;°&quot;mm\'"/>
    <numFmt numFmtId="182" formatCode="0_);[Red]\(0\)"/>
    <numFmt numFmtId="183" formatCode="#,##0_);[Red]\(#,##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">
    <font>
      <sz val="10"/>
      <name val="ＭＳ ゴシック"/>
      <family val="3"/>
    </font>
    <font>
      <sz val="10"/>
      <name val="Arial"/>
      <family val="2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9" fontId="0" fillId="3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84" fontId="0" fillId="0" borderId="1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ill>
        <patternFill patternType="none">
          <bgColor indexed="65"/>
        </patternFill>
      </fill>
      <border/>
    </dxf>
    <dxf>
      <fill>
        <patternFill patternType="solid">
          <bgColor rgb="FFFFFF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"/>
    </sheetView>
  </sheetViews>
  <sheetFormatPr defaultColWidth="9.00390625" defaultRowHeight="12.75" outlineLevelCol="1"/>
  <cols>
    <col min="1" max="1" width="4.75390625" style="1" customWidth="1"/>
    <col min="2" max="2" width="29.625" style="2" customWidth="1"/>
    <col min="3" max="5" width="9.75390625" style="3" customWidth="1" outlineLevel="1"/>
    <col min="6" max="6" width="11.875" style="3" customWidth="1" outlineLevel="1"/>
    <col min="7" max="7" width="14.125" style="3" customWidth="1"/>
    <col min="8" max="8" width="9.125" style="4" customWidth="1" outlineLevel="1"/>
    <col min="9" max="9" width="16.375" style="4" customWidth="1" outlineLevel="1"/>
    <col min="10" max="10" width="14.125" style="3" customWidth="1" outlineLevel="1"/>
    <col min="11" max="11" width="11.875" style="4" customWidth="1" outlineLevel="1"/>
    <col min="12" max="12" width="9.125" style="3" customWidth="1"/>
    <col min="13" max="13" width="13.125" style="3" customWidth="1"/>
    <col min="14" max="16384" width="9.125" style="5" customWidth="1"/>
  </cols>
  <sheetData>
    <row r="1" spans="1:13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4" t="s">
        <v>10</v>
      </c>
      <c r="L1" s="3" t="s">
        <v>11</v>
      </c>
      <c r="M1" s="3" t="s">
        <v>12</v>
      </c>
    </row>
    <row r="2" spans="1:12" ht="12.75">
      <c r="A2" s="1">
        <v>1</v>
      </c>
      <c r="B2" s="6" t="s">
        <v>24</v>
      </c>
      <c r="C2" s="7">
        <v>0.21597222222222223</v>
      </c>
      <c r="D2" s="8"/>
      <c r="E2" s="3">
        <f aca="true" t="shared" si="0" ref="E2:E28">IF(D2="","",D2-C2)</f>
      </c>
      <c r="L2" s="9">
        <v>0.6</v>
      </c>
    </row>
    <row r="3" spans="1:13" ht="12.75">
      <c r="A3" s="1">
        <v>2</v>
      </c>
      <c r="B3" s="6" t="s">
        <v>25</v>
      </c>
      <c r="C3" s="10">
        <v>0.22708333333333333</v>
      </c>
      <c r="D3" s="10"/>
      <c r="E3" s="3">
        <f t="shared" si="0"/>
      </c>
      <c r="F3" s="3">
        <f aca="true" t="shared" si="1" ref="F3:F28">IF(C3="","",IF(D2="",C3-C2,C3-D2))</f>
        <v>0.0111111111111111</v>
      </c>
      <c r="G3" s="7">
        <v>0.027777777777777776</v>
      </c>
      <c r="H3" s="4">
        <f aca="true" t="shared" si="2" ref="H3:H28">IF(F3="","",IF(G3="","",F3/G3))</f>
        <v>0.3999999999999996</v>
      </c>
      <c r="I3" s="4">
        <f aca="true" t="shared" si="3" ref="I3:I28">IF(F3="","",IF(G3="","",IF(E3="",F3/G3,(E3+F3)/G3)))</f>
        <v>0.3999999999999996</v>
      </c>
      <c r="J3" s="3">
        <f>IF(C3="","",IF(G3="","",IF(D3="",SUM($G$3:G3)-(C3-$C$2),SUM($G$3:G3)-(D3-$C$2))))</f>
        <v>0.016666666666666677</v>
      </c>
      <c r="K3" s="4">
        <f>IF(J3="","",IF(G3="","",(SUM($G$3:G3)-J3)/SUM($G$3:G3)))</f>
        <v>0.3999999999999996</v>
      </c>
      <c r="L3" s="3">
        <f>IF(G3="","",$C$2+SUM($G$3:G3)*$L$2)</f>
        <v>0.2326388888888889</v>
      </c>
      <c r="M3" s="8">
        <f aca="true" t="shared" si="4" ref="M3:M28">IF(C3="","",IF(L3="","",IF(D3="",IF(L3-C3&lt;0,C3-L3,L3-C3),IF(L3-D3&lt;0,D3-L3,L3-D3))))</f>
        <v>0.005555555555555564</v>
      </c>
    </row>
    <row r="4" spans="1:13" ht="12.75">
      <c r="A4" s="1">
        <v>3</v>
      </c>
      <c r="B4" s="6" t="s">
        <v>26</v>
      </c>
      <c r="C4" s="10">
        <v>0.2659722222222222</v>
      </c>
      <c r="D4" s="10"/>
      <c r="E4" s="3">
        <f t="shared" si="0"/>
      </c>
      <c r="F4" s="3">
        <f t="shared" si="1"/>
        <v>0.03888888888888889</v>
      </c>
      <c r="G4" s="7">
        <v>0.08333333333333333</v>
      </c>
      <c r="H4" s="4">
        <f t="shared" si="2"/>
        <v>0.4666666666666667</v>
      </c>
      <c r="I4" s="4">
        <f t="shared" si="3"/>
        <v>0.4666666666666667</v>
      </c>
      <c r="J4" s="3">
        <f>IF(C4="","",IF(G4="","",IF(D4="",SUM($G$3:G4)-(C4-$C$2),SUM($G$3:G4)-(D4-$C$2))))</f>
        <v>0.061111111111111116</v>
      </c>
      <c r="K4" s="4">
        <f>IF(J4="","",IF(G4="","",(SUM($G$3:G4)-J4)/SUM($G$3:G4)))</f>
        <v>0.4499999999999999</v>
      </c>
      <c r="L4" s="3">
        <f>IF(G4="","",$C$2+SUM($G$3:G4)*$L$2)</f>
        <v>0.2826388888888889</v>
      </c>
      <c r="M4" s="8">
        <f t="shared" si="4"/>
        <v>0.016666666666666663</v>
      </c>
    </row>
    <row r="5" spans="1:13" ht="12.75">
      <c r="A5" s="1">
        <v>4</v>
      </c>
      <c r="B5" s="6" t="s">
        <v>27</v>
      </c>
      <c r="C5" s="10">
        <v>0.3145833333333333</v>
      </c>
      <c r="D5" s="10">
        <v>0.32083333333333336</v>
      </c>
      <c r="E5" s="3">
        <f t="shared" si="0"/>
        <v>0.006250000000000033</v>
      </c>
      <c r="F5" s="3">
        <f t="shared" si="1"/>
        <v>0.048611111111111105</v>
      </c>
      <c r="G5" s="7">
        <v>0.08333333333333333</v>
      </c>
      <c r="H5" s="4">
        <f t="shared" si="2"/>
        <v>0.5833333333333333</v>
      </c>
      <c r="I5" s="4">
        <f t="shared" si="3"/>
        <v>0.6583333333333337</v>
      </c>
      <c r="J5" s="3">
        <f>IF(C5="","",IF(G5="","",IF(D5="",SUM($G$3:G5)-(C5-$C$2),SUM($G$3:G5)-(D5-$C$2))))</f>
        <v>0.08958333333333329</v>
      </c>
      <c r="K5" s="4">
        <f>IF(J5="","",IF(G5="","",(SUM($G$3:G5)-J5)/SUM($G$3:G5)))</f>
        <v>0.5392857142857145</v>
      </c>
      <c r="L5" s="3">
        <f>IF(G5="","",$C$2+SUM($G$3:G5)*$L$2)</f>
        <v>0.3326388888888889</v>
      </c>
      <c r="M5" s="8">
        <f t="shared" si="4"/>
        <v>0.011805555555555514</v>
      </c>
    </row>
    <row r="6" spans="1:13" ht="12.75">
      <c r="A6" s="1">
        <v>5</v>
      </c>
      <c r="B6" s="6" t="s">
        <v>26</v>
      </c>
      <c r="C6" s="10">
        <v>0.3416666666666666</v>
      </c>
      <c r="D6" s="10"/>
      <c r="E6" s="3">
        <f t="shared" si="0"/>
      </c>
      <c r="F6" s="3">
        <f t="shared" si="1"/>
        <v>0.02083333333333326</v>
      </c>
      <c r="G6" s="7">
        <v>0.05902777777777778</v>
      </c>
      <c r="H6" s="4">
        <f t="shared" si="2"/>
        <v>0.3529411764705869</v>
      </c>
      <c r="I6" s="4">
        <f t="shared" si="3"/>
        <v>0.3529411764705869</v>
      </c>
      <c r="J6" s="3">
        <f>IF(C6="","",IF(G6="","",IF(D6="",SUM($G$3:G6)-(C6-$C$2),SUM($G$3:G6)-(D6-$C$2))))</f>
        <v>0.12777777777777782</v>
      </c>
      <c r="K6" s="4">
        <f>IF(J6="","",IF(G6="","",(SUM($G$3:G6)-J6)/SUM($G$3:G6)))</f>
        <v>0.4958904109589039</v>
      </c>
      <c r="L6" s="3">
        <f>IF(G6="","",$C$2+SUM($G$3:G6)*$L$2)</f>
        <v>0.3680555555555556</v>
      </c>
      <c r="M6" s="8">
        <f t="shared" si="4"/>
        <v>0.02638888888888896</v>
      </c>
    </row>
    <row r="7" spans="1:13" ht="12">
      <c r="A7" s="1">
        <v>6</v>
      </c>
      <c r="B7" s="6" t="s">
        <v>25</v>
      </c>
      <c r="C7" s="10">
        <v>0.3625</v>
      </c>
      <c r="D7" s="10"/>
      <c r="E7" s="3">
        <f t="shared" si="0"/>
      </c>
      <c r="F7" s="3">
        <f t="shared" si="1"/>
        <v>0.02083333333333337</v>
      </c>
      <c r="G7" s="7">
        <v>0.04861111111111111</v>
      </c>
      <c r="H7" s="4">
        <f t="shared" si="2"/>
        <v>0.4285714285714293</v>
      </c>
      <c r="I7" s="4">
        <f t="shared" si="3"/>
        <v>0.4285714285714293</v>
      </c>
      <c r="J7" s="3">
        <f>IF(C7="","",IF(G7="","",IF(D7="",SUM($G$3:G7)-(C7-$C$2),SUM($G$3:G7)-(D7-$C$2))))</f>
        <v>0.15555555555555556</v>
      </c>
      <c r="K7" s="4">
        <f>IF(J7="","",IF(G7="","",(SUM($G$3:G7)-J7)/SUM($G$3:G7)))</f>
        <v>0.48505747126436777</v>
      </c>
      <c r="L7" s="3">
        <f>IF(G7="","",$C$2+SUM($G$3:G7)*$L$2)</f>
        <v>0.39722222222222225</v>
      </c>
      <c r="M7" s="8">
        <f t="shared" si="4"/>
        <v>0.034722222222222265</v>
      </c>
    </row>
    <row r="8" spans="1:13" ht="12">
      <c r="A8" s="1">
        <v>7</v>
      </c>
      <c r="B8" s="11" t="s">
        <v>24</v>
      </c>
      <c r="C8" s="10">
        <v>0.3743055555555555</v>
      </c>
      <c r="D8" s="10">
        <v>0.3902777777777778</v>
      </c>
      <c r="E8" s="3">
        <f t="shared" si="0"/>
        <v>0.015972222222222276</v>
      </c>
      <c r="F8" s="3">
        <f t="shared" si="1"/>
        <v>0.011805555555555514</v>
      </c>
      <c r="G8" s="7">
        <v>0.027777777777777776</v>
      </c>
      <c r="H8" s="4">
        <f t="shared" si="2"/>
        <v>0.4249999999999985</v>
      </c>
      <c r="I8" s="4">
        <f t="shared" si="3"/>
        <v>1.0000000000000004</v>
      </c>
      <c r="J8" s="3">
        <f>IF(C8="","",IF(G8="","",IF(D8="",SUM($G$3:G8)-(C8-$C$2),SUM($G$3:G8)-(D8-$C$2))))</f>
        <v>0.15555555555555556</v>
      </c>
      <c r="K8" s="4">
        <f>IF(J8="","",IF(G8="","",(SUM($G$3:G8)-J8)/SUM($G$3:G8)))</f>
        <v>0.5284210526315789</v>
      </c>
      <c r="L8" s="3">
        <f>IF(G8="","",$C$2+SUM($G$3:G8)*$L$2)</f>
        <v>0.41388888888888886</v>
      </c>
      <c r="M8" s="8">
        <f t="shared" si="4"/>
        <v>0.023611111111111083</v>
      </c>
    </row>
    <row r="9" spans="1:13" ht="12">
      <c r="A9" s="1">
        <v>8</v>
      </c>
      <c r="B9" s="6" t="s">
        <v>28</v>
      </c>
      <c r="C9" s="10">
        <v>0.40625</v>
      </c>
      <c r="D9" s="10"/>
      <c r="E9" s="3">
        <f t="shared" si="0"/>
      </c>
      <c r="F9" s="3">
        <f t="shared" si="1"/>
        <v>0.01597222222222222</v>
      </c>
      <c r="G9" s="7">
        <v>0.034722222222222224</v>
      </c>
      <c r="H9" s="4">
        <f t="shared" si="2"/>
        <v>0.45999999999999996</v>
      </c>
      <c r="I9" s="4">
        <f t="shared" si="3"/>
        <v>0.45999999999999996</v>
      </c>
      <c r="J9" s="3">
        <f>IF(C9="","",IF(G9="","",IF(D9="",SUM($G$3:G9)-(C9-$C$2),SUM($G$3:G9)-(D9-$C$2))))</f>
        <v>0.17430555555555555</v>
      </c>
      <c r="K9" s="4">
        <f>IF(J9="","",IF(G9="","",(SUM($G$3:G9)-J9)/SUM($G$3:G9)))</f>
        <v>0.5219047619047619</v>
      </c>
      <c r="L9" s="3">
        <f>IF(G9="","",$C$2+SUM($G$3:G9)*$L$2)</f>
        <v>0.43472222222222223</v>
      </c>
      <c r="M9" s="8">
        <f t="shared" si="4"/>
        <v>0.028472222222222232</v>
      </c>
    </row>
    <row r="10" spans="1:13" ht="12">
      <c r="A10" s="1">
        <v>9</v>
      </c>
      <c r="B10" s="6" t="s">
        <v>29</v>
      </c>
      <c r="C10" s="10">
        <v>0.44375</v>
      </c>
      <c r="D10" s="10">
        <v>0.4479166666666667</v>
      </c>
      <c r="E10" s="3">
        <f t="shared" si="0"/>
        <v>0.004166666666666707</v>
      </c>
      <c r="F10" s="3">
        <f t="shared" si="1"/>
        <v>0.03749999999999998</v>
      </c>
      <c r="G10" s="7">
        <v>0.06944444444444443</v>
      </c>
      <c r="H10" s="4">
        <f t="shared" si="2"/>
        <v>0.5399999999999998</v>
      </c>
      <c r="I10" s="4">
        <f t="shared" si="3"/>
        <v>0.6000000000000003</v>
      </c>
      <c r="J10" s="3">
        <f>IF(C10="","",IF(G10="","",IF(D10="",SUM($G$3:G10)-(C10-$C$2),SUM($G$3:G10)-(D10-$C$2))))</f>
        <v>0.20208333333333328</v>
      </c>
      <c r="K10" s="4">
        <f>IF(J10="","",IF(G10="","",(SUM($G$3:G10)-J10)/SUM($G$3:G10)))</f>
        <v>0.5344000000000001</v>
      </c>
      <c r="L10" s="3">
        <f>IF(G10="","",$C$2+SUM($G$3:G10)*$L$2)</f>
        <v>0.47638888888888886</v>
      </c>
      <c r="M10" s="8">
        <f t="shared" si="4"/>
        <v>0.028472222222222177</v>
      </c>
    </row>
    <row r="11" spans="1:13" ht="12">
      <c r="A11" s="1">
        <v>10</v>
      </c>
      <c r="B11" s="6" t="s">
        <v>30</v>
      </c>
      <c r="C11" s="10">
        <v>0.51875</v>
      </c>
      <c r="D11" s="10">
        <v>0.5256944444444445</v>
      </c>
      <c r="E11" s="3">
        <f t="shared" si="0"/>
        <v>0.00694444444444442</v>
      </c>
      <c r="F11" s="3">
        <f t="shared" si="1"/>
        <v>0.07083333333333336</v>
      </c>
      <c r="G11" s="7">
        <v>0.11805555555555557</v>
      </c>
      <c r="H11" s="4">
        <f t="shared" si="2"/>
        <v>0.6000000000000002</v>
      </c>
      <c r="I11" s="4">
        <f t="shared" si="3"/>
        <v>0.6588235294117647</v>
      </c>
      <c r="J11" s="3">
        <f>IF(C11="","",IF(G11="","",IF(D11="",SUM($G$3:G11)-(C11-$C$2),SUM($G$3:G11)-(D11-$C$2))))</f>
        <v>0.24236111111111103</v>
      </c>
      <c r="K11" s="4">
        <f>IF(J11="","",IF(G11="","",(SUM($G$3:G11)-J11)/SUM($G$3:G11)))</f>
        <v>0.5610062893081762</v>
      </c>
      <c r="L11" s="3">
        <f>IF(G11="","",$C$2+SUM($G$3:G11)*$L$2)</f>
        <v>0.5472222222222222</v>
      </c>
      <c r="M11" s="8">
        <f t="shared" si="4"/>
        <v>0.0215277777777777</v>
      </c>
    </row>
    <row r="12" spans="1:13" ht="12">
      <c r="A12" s="1">
        <v>11</v>
      </c>
      <c r="B12" s="6" t="s">
        <v>29</v>
      </c>
      <c r="C12" s="10">
        <v>0.5590277777777778</v>
      </c>
      <c r="D12" s="10">
        <v>0.5604166666666667</v>
      </c>
      <c r="E12" s="3">
        <f t="shared" si="0"/>
        <v>0.001388888888888884</v>
      </c>
      <c r="F12" s="3">
        <f t="shared" si="1"/>
        <v>0.033333333333333326</v>
      </c>
      <c r="G12" s="7">
        <v>0.07291666666666667</v>
      </c>
      <c r="H12" s="4">
        <f t="shared" si="2"/>
        <v>0.457142857142857</v>
      </c>
      <c r="I12" s="4">
        <f t="shared" si="3"/>
        <v>0.476190476190476</v>
      </c>
      <c r="J12" s="3">
        <f>IF(C12="","",IF(G12="","",IF(D12="",SUM($G$3:G12)-(C12-$C$2),SUM($G$3:G12)-(D12-$C$2))))</f>
        <v>0.28055555555555545</v>
      </c>
      <c r="K12" s="4">
        <f>IF(J12="","",IF(G12="","",(SUM($G$3:G12)-J12)/SUM($G$3:G12)))</f>
        <v>0.5511111111111112</v>
      </c>
      <c r="L12" s="3">
        <f>IF(G12="","",$C$2+SUM($G$3:G12)*$L$2)</f>
        <v>0.5909722222222222</v>
      </c>
      <c r="M12" s="8">
        <f t="shared" si="4"/>
        <v>0.030555555555555558</v>
      </c>
    </row>
    <row r="13" spans="1:13" ht="12">
      <c r="A13" s="1">
        <v>12</v>
      </c>
      <c r="B13" s="6" t="s">
        <v>28</v>
      </c>
      <c r="C13" s="10">
        <v>0.5736111111111112</v>
      </c>
      <c r="D13" s="10"/>
      <c r="E13" s="3">
        <f t="shared" si="0"/>
      </c>
      <c r="F13" s="3">
        <f t="shared" si="1"/>
        <v>0.013194444444444509</v>
      </c>
      <c r="G13" s="7">
        <v>0.041666666666666664</v>
      </c>
      <c r="H13" s="4">
        <f t="shared" si="2"/>
        <v>0.3166666666666682</v>
      </c>
      <c r="I13" s="4">
        <f t="shared" si="3"/>
        <v>0.3166666666666682</v>
      </c>
      <c r="J13" s="3">
        <f>IF(C13="","",IF(G13="","",IF(D13="",SUM($G$3:G13)-(C13-$C$2),SUM($G$3:G13)-(D13-$C$2))))</f>
        <v>0.30902777777777757</v>
      </c>
      <c r="K13" s="4">
        <f>IF(J13="","",IF(G13="","",(SUM($G$3:G13)-J13)/SUM($G$3:G13)))</f>
        <v>0.5364583333333336</v>
      </c>
      <c r="L13" s="3">
        <f>IF(G13="","",$C$2+SUM($G$3:G13)*$L$2)</f>
        <v>0.6159722222222221</v>
      </c>
      <c r="M13" s="8">
        <f t="shared" si="4"/>
        <v>0.04236111111111096</v>
      </c>
    </row>
    <row r="14" spans="1:13" ht="12">
      <c r="A14" s="1">
        <v>13</v>
      </c>
      <c r="B14" s="11" t="s">
        <v>24</v>
      </c>
      <c r="C14" s="10">
        <v>0.5888888888888889</v>
      </c>
      <c r="D14" s="10">
        <v>0.607638888888889</v>
      </c>
      <c r="E14" s="3">
        <f t="shared" si="0"/>
        <v>0.018750000000000044</v>
      </c>
      <c r="F14" s="3">
        <f t="shared" si="1"/>
        <v>0.015277777777777724</v>
      </c>
      <c r="G14" s="7">
        <v>0.03125</v>
      </c>
      <c r="H14" s="4">
        <f t="shared" si="2"/>
        <v>0.48888888888888715</v>
      </c>
      <c r="I14" s="4">
        <f t="shared" si="3"/>
        <v>1.0888888888888886</v>
      </c>
      <c r="J14" s="3">
        <f>IF(C14="","",IF(G14="","",IF(D14="",SUM($G$3:G14)-(C14-$C$2),SUM($G$3:G14)-(D14-$C$2))))</f>
        <v>0.3062499999999998</v>
      </c>
      <c r="K14" s="4">
        <f>IF(J14="","",IF(G14="","",(SUM($G$3:G14)-J14)/SUM($G$3:G14)))</f>
        <v>0.5611940298507465</v>
      </c>
      <c r="L14" s="3">
        <f>IF(G14="","",$C$2+SUM($G$3:G14)*$L$2)</f>
        <v>0.6347222222222222</v>
      </c>
      <c r="M14" s="8">
        <f t="shared" si="4"/>
        <v>0.027083333333333237</v>
      </c>
    </row>
    <row r="15" spans="1:13" ht="12">
      <c r="A15" s="1">
        <v>14</v>
      </c>
      <c r="B15" s="6" t="s">
        <v>31</v>
      </c>
      <c r="C15" s="10">
        <v>0.6618055555555555</v>
      </c>
      <c r="D15" s="10"/>
      <c r="E15" s="3">
        <f t="shared" si="0"/>
      </c>
      <c r="F15" s="3">
        <f t="shared" si="1"/>
        <v>0.054166666666666585</v>
      </c>
      <c r="G15" s="7">
        <v>0.09375</v>
      </c>
      <c r="H15" s="4">
        <f t="shared" si="2"/>
        <v>0.577777777777777</v>
      </c>
      <c r="I15" s="4">
        <f t="shared" si="3"/>
        <v>0.577777777777777</v>
      </c>
      <c r="J15" s="3">
        <f>IF(C15="","",IF(G15="","",IF(D15="",SUM($G$3:G15)-(C15-$C$2),SUM($G$3:G15)-(D15-$C$2))))</f>
        <v>0.3458333333333332</v>
      </c>
      <c r="K15" s="4">
        <f>IF(J15="","",IF(G15="","",(SUM($G$3:G15)-J15)/SUM($G$3:G15)))</f>
        <v>0.5631578947368422</v>
      </c>
      <c r="L15" s="3">
        <f>IF(G15="","",$C$2+SUM($G$3:G15)*$L$2)</f>
        <v>0.6909722222222221</v>
      </c>
      <c r="M15" s="8">
        <f t="shared" si="4"/>
        <v>0.029166666666666563</v>
      </c>
    </row>
    <row r="16" spans="1:13" ht="12">
      <c r="A16" s="1">
        <v>15</v>
      </c>
      <c r="B16" s="6" t="s">
        <v>32</v>
      </c>
      <c r="C16" s="10">
        <v>0.6777777777777777</v>
      </c>
      <c r="D16" s="10">
        <v>0.6854166666666667</v>
      </c>
      <c r="E16" s="3">
        <f t="shared" si="0"/>
        <v>0.007638888888888973</v>
      </c>
      <c r="F16" s="3">
        <f t="shared" si="1"/>
        <v>0.015972222222222165</v>
      </c>
      <c r="G16" s="7">
        <v>0.027777777777777776</v>
      </c>
      <c r="H16" s="4">
        <f t="shared" si="2"/>
        <v>0.574999999999998</v>
      </c>
      <c r="I16" s="4">
        <f t="shared" si="3"/>
        <v>0.850000000000001</v>
      </c>
      <c r="J16" s="3">
        <f>IF(C16="","",IF(G16="","",IF(D16="",SUM($G$3:G16)-(C16-$C$2),SUM($G$3:G16)-(D16-$C$2))))</f>
        <v>0.34999999999999987</v>
      </c>
      <c r="K16" s="4">
        <f>IF(J16="","",IF(G16="","",(SUM($G$3:G16)-J16)/SUM($G$3:G16)))</f>
        <v>0.5728813559322035</v>
      </c>
      <c r="L16" s="3">
        <f>IF(G16="","",$C$2+SUM($G$3:G16)*$L$2)</f>
        <v>0.7076388888888888</v>
      </c>
      <c r="M16" s="8">
        <f t="shared" si="4"/>
        <v>0.022222222222222143</v>
      </c>
    </row>
    <row r="17" spans="1:13" ht="12">
      <c r="A17" s="1">
        <v>16</v>
      </c>
      <c r="B17" s="6" t="s">
        <v>31</v>
      </c>
      <c r="C17" s="10">
        <v>0.69375</v>
      </c>
      <c r="D17" s="10"/>
      <c r="E17" s="3">
        <f t="shared" si="0"/>
      </c>
      <c r="F17" s="3">
        <f t="shared" si="1"/>
        <v>0.008333333333333304</v>
      </c>
      <c r="G17" s="7">
        <v>0.024305555555555556</v>
      </c>
      <c r="H17" s="4">
        <f t="shared" si="2"/>
        <v>0.34285714285714164</v>
      </c>
      <c r="I17" s="4">
        <f t="shared" si="3"/>
        <v>0.34285714285714164</v>
      </c>
      <c r="J17" s="3">
        <f>IF(C17="","",IF(G17="","",IF(D17="",SUM($G$3:G17)-(C17-$C$2),SUM($G$3:G17)-(D17-$C$2))))</f>
        <v>0.36597222222222214</v>
      </c>
      <c r="K17" s="4">
        <f>IF(J17="","",IF(G17="","",(SUM($G$3:G17)-J17)/SUM($G$3:G17)))</f>
        <v>0.5662551440329219</v>
      </c>
      <c r="L17" s="3">
        <f>IF(G17="","",$C$2+SUM($G$3:G17)*$L$2)</f>
        <v>0.7222222222222221</v>
      </c>
      <c r="M17" s="8">
        <f t="shared" si="4"/>
        <v>0.02847222222222212</v>
      </c>
    </row>
    <row r="18" spans="1:13" ht="12">
      <c r="A18" s="1">
        <v>17</v>
      </c>
      <c r="B18" s="11" t="s">
        <v>24</v>
      </c>
      <c r="C18" s="10">
        <v>0.7229166666666668</v>
      </c>
      <c r="D18" s="10"/>
      <c r="E18" s="3">
        <f t="shared" si="0"/>
      </c>
      <c r="F18" s="3">
        <f t="shared" si="1"/>
        <v>0.029166666666666785</v>
      </c>
      <c r="G18" s="7">
        <v>0.06944444444444443</v>
      </c>
      <c r="H18" s="4">
        <f t="shared" si="2"/>
        <v>0.42000000000000176</v>
      </c>
      <c r="I18" s="4">
        <f t="shared" si="3"/>
        <v>0.42000000000000176</v>
      </c>
      <c r="J18" s="3">
        <f>IF(C18="","",IF(G18="","",IF(D18="",SUM($G$3:G18)-(C18-$C$2),SUM($G$3:G18)-(D18-$C$2))))</f>
        <v>0.4062499999999998</v>
      </c>
      <c r="K18" s="4">
        <f>IF(J18="","",IF(G18="","",(SUM($G$3:G18)-J18)/SUM($G$3:G18)))</f>
        <v>0.5551330798479089</v>
      </c>
      <c r="L18" s="3">
        <f>IF(G18="","",$C$2+SUM($G$3:G18)*$L$2)</f>
        <v>0.7638888888888888</v>
      </c>
      <c r="M18" s="8">
        <f t="shared" si="4"/>
        <v>0.04097222222222208</v>
      </c>
    </row>
    <row r="19" spans="1:13" ht="12">
      <c r="A19" s="1">
        <v>18</v>
      </c>
      <c r="B19" s="11"/>
      <c r="C19" s="10"/>
      <c r="D19" s="10"/>
      <c r="E19" s="3">
        <f t="shared" si="0"/>
      </c>
      <c r="F19" s="3">
        <f t="shared" si="1"/>
      </c>
      <c r="G19" s="7"/>
      <c r="H19" s="4">
        <f t="shared" si="2"/>
      </c>
      <c r="I19" s="4">
        <f t="shared" si="3"/>
      </c>
      <c r="J19" s="3">
        <f>IF(C19="","",IF(G19="","",IF(D19="",SUM($G$3:G19)-(C19-$C$2),SUM($G$3:G19)-(D19-$C$2))))</f>
      </c>
      <c r="K19" s="4">
        <f>IF(J19="","",IF(G19="","",(SUM($G$3:G19)-J19)/SUM($G$3:G19)))</f>
      </c>
      <c r="L19" s="3">
        <f>IF(G19="","",$C$2+SUM($G$3:G19)*$L$2)</f>
      </c>
      <c r="M19" s="8">
        <f t="shared" si="4"/>
      </c>
    </row>
    <row r="20" spans="1:13" ht="12">
      <c r="A20" s="1">
        <v>19</v>
      </c>
      <c r="B20" s="11"/>
      <c r="C20" s="10"/>
      <c r="D20" s="10"/>
      <c r="E20" s="3">
        <f t="shared" si="0"/>
      </c>
      <c r="F20" s="3">
        <f t="shared" si="1"/>
      </c>
      <c r="G20" s="7"/>
      <c r="H20" s="4">
        <f t="shared" si="2"/>
      </c>
      <c r="I20" s="4">
        <f t="shared" si="3"/>
      </c>
      <c r="J20" s="3">
        <f>IF(C20="","",IF(G20="","",IF(D20="",SUM($G$3:G20)-(C20-$C$2),SUM($G$3:G20)-(D20-$C$2))))</f>
      </c>
      <c r="K20" s="4">
        <f>IF(J20="","",IF(G20="","",(SUM($G$3:G20)-J20)/SUM($G$3:G20)))</f>
      </c>
      <c r="L20" s="3">
        <f>IF(G20="","",$C$2+SUM($G$3:G20)*$L$2)</f>
      </c>
      <c r="M20" s="8">
        <f t="shared" si="4"/>
      </c>
    </row>
    <row r="21" spans="1:13" ht="12">
      <c r="A21" s="1">
        <v>20</v>
      </c>
      <c r="B21" s="11"/>
      <c r="C21" s="10"/>
      <c r="D21" s="10"/>
      <c r="E21" s="3">
        <f t="shared" si="0"/>
      </c>
      <c r="F21" s="3">
        <f t="shared" si="1"/>
      </c>
      <c r="G21" s="7"/>
      <c r="H21" s="4">
        <f t="shared" si="2"/>
      </c>
      <c r="I21" s="4">
        <f t="shared" si="3"/>
      </c>
      <c r="J21" s="3">
        <f>IF(C21="","",IF(G21="","",IF(D21="",SUM($G$3:G21)-(C21-$C$2),SUM($G$3:G21)-(D21-$C$2))))</f>
      </c>
      <c r="K21" s="4">
        <f>IF(J21="","",IF(G21="","",(SUM($G$3:G21)-J21)/SUM($G$3:G21)))</f>
      </c>
      <c r="L21" s="3">
        <f>IF(G21="","",$C$2+SUM($G$3:G21)*$L$2)</f>
      </c>
      <c r="M21" s="8">
        <f t="shared" si="4"/>
      </c>
    </row>
    <row r="22" spans="1:13" ht="12">
      <c r="A22" s="1">
        <v>21</v>
      </c>
      <c r="B22" s="6"/>
      <c r="C22" s="10"/>
      <c r="D22" s="10"/>
      <c r="E22" s="3">
        <f t="shared" si="0"/>
      </c>
      <c r="F22" s="3">
        <f t="shared" si="1"/>
      </c>
      <c r="G22" s="7"/>
      <c r="H22" s="4">
        <f t="shared" si="2"/>
      </c>
      <c r="I22" s="4">
        <f t="shared" si="3"/>
      </c>
      <c r="J22" s="3">
        <f>IF(C22="","",IF(G22="","",IF(D22="",SUM($G$3:G22)-(C22-$C$2),SUM($G$3:G22)-(D22-$C$2))))</f>
      </c>
      <c r="K22" s="4">
        <f>IF(J22="","",IF(G22="","",(SUM($G$3:G22)-J22)/SUM($G$3:G22)))</f>
      </c>
      <c r="L22" s="3">
        <f>IF(G22="","",$C$2+SUM($G$3:G22)*$L$2)</f>
      </c>
      <c r="M22" s="8">
        <f t="shared" si="4"/>
      </c>
    </row>
    <row r="23" spans="1:13" ht="12">
      <c r="A23" s="1">
        <v>22</v>
      </c>
      <c r="B23" s="6"/>
      <c r="C23" s="10"/>
      <c r="D23" s="10"/>
      <c r="E23" s="3">
        <f t="shared" si="0"/>
      </c>
      <c r="F23" s="3">
        <f t="shared" si="1"/>
      </c>
      <c r="G23" s="7"/>
      <c r="H23" s="4">
        <f t="shared" si="2"/>
      </c>
      <c r="I23" s="4">
        <f t="shared" si="3"/>
      </c>
      <c r="J23" s="3">
        <f>IF(C23="","",IF(G23="","",IF(D23="",SUM($G$3:G23)-(C23-$C$2),SUM($G$3:G23)-(D23-$C$2))))</f>
      </c>
      <c r="K23" s="4">
        <f>IF(J23="","",IF(G23="","",(SUM($G$3:G23)-J23)/SUM($G$3:G23)))</f>
      </c>
      <c r="L23" s="3">
        <f>IF(G23="","",$C$2+SUM($G$3:G23)*$L$2)</f>
      </c>
      <c r="M23" s="8">
        <f t="shared" si="4"/>
      </c>
    </row>
    <row r="24" spans="1:13" ht="12">
      <c r="A24" s="1">
        <v>23</v>
      </c>
      <c r="B24" s="6"/>
      <c r="C24" s="10"/>
      <c r="D24" s="10"/>
      <c r="E24" s="3">
        <f t="shared" si="0"/>
      </c>
      <c r="F24" s="3">
        <f t="shared" si="1"/>
      </c>
      <c r="G24" s="7"/>
      <c r="H24" s="4">
        <f t="shared" si="2"/>
      </c>
      <c r="I24" s="4">
        <f t="shared" si="3"/>
      </c>
      <c r="J24" s="3">
        <f>IF(C24="","",IF(G24="","",IF(D24="",SUM($G$3:G24)-(C24-$C$2),SUM($G$3:G24)-(D24-$C$2))))</f>
      </c>
      <c r="K24" s="4">
        <f>IF(J24="","",IF(G24="","",(SUM($G$3:G24)-J24)/SUM($G$3:G24)))</f>
      </c>
      <c r="L24" s="3">
        <f>IF(G24="","",$C$2+SUM($G$3:G24)*$L$2)</f>
      </c>
      <c r="M24" s="8">
        <f t="shared" si="4"/>
      </c>
    </row>
    <row r="25" spans="1:13" ht="12">
      <c r="A25" s="1">
        <v>24</v>
      </c>
      <c r="B25" s="11"/>
      <c r="C25" s="10"/>
      <c r="D25" s="10"/>
      <c r="E25" s="3">
        <f t="shared" si="0"/>
      </c>
      <c r="F25" s="3">
        <f t="shared" si="1"/>
      </c>
      <c r="G25" s="7"/>
      <c r="H25" s="4">
        <f t="shared" si="2"/>
      </c>
      <c r="I25" s="4">
        <f t="shared" si="3"/>
      </c>
      <c r="J25" s="3">
        <f>IF(C25="","",IF(G25="","",IF(D25="",SUM($G$3:G25)-(C25-$C$2),SUM($G$3:G25)-(D25-$C$2))))</f>
      </c>
      <c r="K25" s="4">
        <f>IF(J25="","",IF(G25="","",(SUM($G$3:G25)-J25)/SUM($G$3:G25)))</f>
      </c>
      <c r="L25" s="3">
        <f>IF(G25="","",$C$2+SUM($G$3:G25)*$L$2)</f>
      </c>
      <c r="M25" s="8">
        <f t="shared" si="4"/>
      </c>
    </row>
    <row r="26" spans="1:13" ht="12">
      <c r="A26" s="1">
        <v>25</v>
      </c>
      <c r="B26" s="11"/>
      <c r="C26" s="10"/>
      <c r="D26" s="10"/>
      <c r="E26" s="3">
        <f t="shared" si="0"/>
      </c>
      <c r="F26" s="3">
        <f t="shared" si="1"/>
      </c>
      <c r="G26" s="7"/>
      <c r="H26" s="4">
        <f t="shared" si="2"/>
      </c>
      <c r="I26" s="4">
        <f t="shared" si="3"/>
      </c>
      <c r="J26" s="3">
        <f>IF(C26="","",IF(G26="","",IF(D26="",SUM($G$3:G26)-(C26-$C$2),SUM($G$3:G26)-(D26-$C$2))))</f>
      </c>
      <c r="K26" s="4">
        <f>IF(J26="","",IF(G26="","",(SUM($G$3:G26)-J26)/SUM($G$3:G26)))</f>
      </c>
      <c r="L26" s="3">
        <f>IF(G26="","",$C$2+SUM($G$3:G26)*$L$2)</f>
      </c>
      <c r="M26" s="8">
        <f t="shared" si="4"/>
      </c>
    </row>
    <row r="27" spans="1:13" ht="12">
      <c r="A27" s="1">
        <v>26</v>
      </c>
      <c r="B27" s="11"/>
      <c r="C27" s="10"/>
      <c r="D27" s="10"/>
      <c r="E27" s="3">
        <f t="shared" si="0"/>
      </c>
      <c r="F27" s="3">
        <f t="shared" si="1"/>
      </c>
      <c r="G27" s="7"/>
      <c r="H27" s="4">
        <f t="shared" si="2"/>
      </c>
      <c r="I27" s="4">
        <f t="shared" si="3"/>
      </c>
      <c r="J27" s="3">
        <f>IF(C27="","",IF(G27="","",IF(D27="",SUM($G$3:G27)-(C27-$C$2),SUM($G$3:G27)-(D27-$C$2))))</f>
      </c>
      <c r="K27" s="4">
        <f>IF(J27="","",IF(G27="","",(SUM($G$3:G27)-J27)/SUM($G$3:G27)))</f>
      </c>
      <c r="L27" s="3">
        <f>IF(G27="","",$C$2+SUM($G$3:G27)*$L$2)</f>
      </c>
      <c r="M27" s="8">
        <f t="shared" si="4"/>
      </c>
    </row>
    <row r="28" spans="1:13" ht="12">
      <c r="A28" s="1">
        <v>27</v>
      </c>
      <c r="B28" s="11"/>
      <c r="C28" s="10"/>
      <c r="D28" s="8"/>
      <c r="E28" s="3">
        <f t="shared" si="0"/>
      </c>
      <c r="F28" s="3">
        <f t="shared" si="1"/>
      </c>
      <c r="G28" s="7"/>
      <c r="H28" s="4">
        <f t="shared" si="2"/>
      </c>
      <c r="I28" s="4">
        <f t="shared" si="3"/>
      </c>
      <c r="J28" s="3">
        <f>IF(C28="","",IF(G28="","",IF(D28="",SUM($G$3:G28)-(C28-$C$2),SUM($G$3:G28)-(D28-$C$2))))</f>
      </c>
      <c r="K28" s="4">
        <f>IF(J28="","",IF(G28="","",(SUM($G$3:G28)-J28)/SUM($G$3:G28)))</f>
      </c>
      <c r="L28" s="3">
        <f>IF(G28="","",$C$2+SUM($G$3:G28)*$L$2)</f>
      </c>
      <c r="M28" s="8">
        <f t="shared" si="4"/>
      </c>
    </row>
    <row r="30" spans="1:13" s="18" customFormat="1" ht="12">
      <c r="A30" s="12"/>
      <c r="B30" s="13" t="s">
        <v>13</v>
      </c>
      <c r="C30" s="14">
        <f>INDEX(C1:C28,COUNTA(C1:C28),1)-C2</f>
        <v>0.5069444444444445</v>
      </c>
      <c r="D30" s="15"/>
      <c r="E30" s="14">
        <f>SUM(E2:E28)</f>
        <v>0.06111111111111134</v>
      </c>
      <c r="F30" s="14">
        <f>SUM(F2:F28)</f>
        <v>0.4458333333333332</v>
      </c>
      <c r="G30" s="14">
        <f>SUM(G2:G28)</f>
        <v>0.9131944444444443</v>
      </c>
      <c r="H30" s="16">
        <f>F30/G30</f>
        <v>0.4882129277566539</v>
      </c>
      <c r="I30" s="17">
        <f>(E30+F30)/G30</f>
        <v>0.5551330798479089</v>
      </c>
      <c r="J30" s="15"/>
      <c r="K30" s="16"/>
      <c r="L30" s="15"/>
      <c r="M30" s="15"/>
    </row>
    <row r="32" ht="12">
      <c r="C32" s="3" t="s">
        <v>14</v>
      </c>
    </row>
    <row r="33" spans="3:8" ht="12">
      <c r="C33" s="3">
        <f aca="true" t="shared" si="5" ref="C33:C59">C2</f>
        <v>0.21597222222222223</v>
      </c>
      <c r="D33" s="3" t="str">
        <f aca="true" t="shared" si="6" ref="D33:D59">" "&amp;B2&amp;" "</f>
        <v> 寸又峡温泉 </v>
      </c>
      <c r="F33" s="3" t="s">
        <v>15</v>
      </c>
      <c r="G33" s="3">
        <f aca="true" t="shared" si="7" ref="G33:G58">IF(F3=0,"",F3)</f>
        <v>0.0111111111111111</v>
      </c>
      <c r="H33" s="3" t="s">
        <v>16</v>
      </c>
    </row>
    <row r="34" spans="3:8" ht="12">
      <c r="C34" s="3">
        <f t="shared" si="5"/>
        <v>0.22708333333333333</v>
      </c>
      <c r="D34" s="3" t="str">
        <f t="shared" si="6"/>
        <v> 朝日岳登山口 </v>
      </c>
      <c r="E34" s="3">
        <f aca="true" t="shared" si="8" ref="E34:E58">IF(D3=0,"",D3)</f>
      </c>
      <c r="F34" s="3" t="s">
        <v>15</v>
      </c>
      <c r="G34" s="3">
        <f t="shared" si="7"/>
        <v>0.03888888888888889</v>
      </c>
      <c r="H34" s="3" t="s">
        <v>16</v>
      </c>
    </row>
    <row r="35" spans="3:8" ht="12">
      <c r="C35" s="3">
        <f t="shared" si="5"/>
        <v>0.2659722222222222</v>
      </c>
      <c r="D35" s="3" t="str">
        <f t="shared" si="6"/>
        <v> 合地ボツ </v>
      </c>
      <c r="E35" s="3">
        <f t="shared" si="8"/>
      </c>
      <c r="F35" s="3" t="s">
        <v>15</v>
      </c>
      <c r="G35" s="3">
        <f t="shared" si="7"/>
        <v>0.048611111111111105</v>
      </c>
      <c r="H35" s="3" t="s">
        <v>16</v>
      </c>
    </row>
    <row r="36" spans="3:8" ht="12">
      <c r="C36" s="3">
        <f t="shared" si="5"/>
        <v>0.3145833333333333</v>
      </c>
      <c r="D36" s="3" t="str">
        <f t="shared" si="6"/>
        <v> 朝日岳 </v>
      </c>
      <c r="E36" s="3">
        <f t="shared" si="8"/>
        <v>0.32083333333333336</v>
      </c>
      <c r="F36" s="3" t="s">
        <v>15</v>
      </c>
      <c r="G36" s="3">
        <f t="shared" si="7"/>
        <v>0.02083333333333326</v>
      </c>
      <c r="H36" s="3" t="s">
        <v>16</v>
      </c>
    </row>
    <row r="37" spans="3:8" ht="12">
      <c r="C37" s="3">
        <f t="shared" si="5"/>
        <v>0.3416666666666666</v>
      </c>
      <c r="D37" s="3" t="str">
        <f t="shared" si="6"/>
        <v> 合地ボツ </v>
      </c>
      <c r="E37" s="3">
        <f t="shared" si="8"/>
      </c>
      <c r="F37" s="3" t="s">
        <v>15</v>
      </c>
      <c r="G37" s="3">
        <f t="shared" si="7"/>
        <v>0.02083333333333337</v>
      </c>
      <c r="H37" s="3" t="s">
        <v>16</v>
      </c>
    </row>
    <row r="38" spans="3:8" ht="12">
      <c r="C38" s="3">
        <f t="shared" si="5"/>
        <v>0.3625</v>
      </c>
      <c r="D38" s="3" t="str">
        <f t="shared" si="6"/>
        <v> 朝日岳登山口 </v>
      </c>
      <c r="E38" s="3">
        <f t="shared" si="8"/>
      </c>
      <c r="F38" s="3" t="s">
        <v>15</v>
      </c>
      <c r="G38" s="3">
        <f t="shared" si="7"/>
        <v>0.011805555555555514</v>
      </c>
      <c r="H38" s="3" t="s">
        <v>16</v>
      </c>
    </row>
    <row r="39" spans="3:8" ht="12">
      <c r="C39" s="3">
        <f t="shared" si="5"/>
        <v>0.3743055555555555</v>
      </c>
      <c r="D39" s="3" t="str">
        <f t="shared" si="6"/>
        <v> 寸又峡温泉 </v>
      </c>
      <c r="E39" s="3">
        <f t="shared" si="8"/>
        <v>0.3902777777777778</v>
      </c>
      <c r="F39" s="3" t="s">
        <v>15</v>
      </c>
      <c r="G39" s="3">
        <f t="shared" si="7"/>
        <v>0.01597222222222222</v>
      </c>
      <c r="H39" s="3" t="s">
        <v>16</v>
      </c>
    </row>
    <row r="40" spans="3:8" ht="12">
      <c r="C40" s="3">
        <f t="shared" si="5"/>
        <v>0.40625</v>
      </c>
      <c r="D40" s="3" t="str">
        <f t="shared" si="6"/>
        <v> 前黒法師登山口 </v>
      </c>
      <c r="E40" s="3">
        <f t="shared" si="8"/>
      </c>
      <c r="F40" s="3" t="s">
        <v>15</v>
      </c>
      <c r="G40" s="3">
        <f t="shared" si="7"/>
        <v>0.03749999999999998</v>
      </c>
      <c r="H40" s="3" t="s">
        <v>16</v>
      </c>
    </row>
    <row r="41" spans="3:8" ht="12">
      <c r="C41" s="3">
        <f t="shared" si="5"/>
        <v>0.44375</v>
      </c>
      <c r="D41" s="3" t="str">
        <f t="shared" si="6"/>
        <v> 栗ノ木段 </v>
      </c>
      <c r="E41" s="3">
        <f t="shared" si="8"/>
        <v>0.4479166666666667</v>
      </c>
      <c r="F41" s="3" t="s">
        <v>15</v>
      </c>
      <c r="G41" s="3">
        <f t="shared" si="7"/>
        <v>0.07083333333333336</v>
      </c>
      <c r="H41" s="3" t="s">
        <v>16</v>
      </c>
    </row>
    <row r="42" spans="3:8" ht="12">
      <c r="C42" s="3">
        <f t="shared" si="5"/>
        <v>0.51875</v>
      </c>
      <c r="D42" s="3" t="str">
        <f t="shared" si="6"/>
        <v> 前黒法師岳 </v>
      </c>
      <c r="E42" s="3">
        <f t="shared" si="8"/>
        <v>0.5256944444444445</v>
      </c>
      <c r="F42" s="3" t="s">
        <v>15</v>
      </c>
      <c r="G42" s="3">
        <f t="shared" si="7"/>
        <v>0.033333333333333326</v>
      </c>
      <c r="H42" s="3" t="s">
        <v>16</v>
      </c>
    </row>
    <row r="43" spans="3:8" ht="12">
      <c r="C43" s="3">
        <f t="shared" si="5"/>
        <v>0.5590277777777778</v>
      </c>
      <c r="D43" s="3" t="str">
        <f t="shared" si="6"/>
        <v> 栗ノ木段 </v>
      </c>
      <c r="E43" s="3">
        <f t="shared" si="8"/>
        <v>0.5604166666666667</v>
      </c>
      <c r="F43" s="3" t="s">
        <v>15</v>
      </c>
      <c r="G43" s="3">
        <f t="shared" si="7"/>
        <v>0.013194444444444509</v>
      </c>
      <c r="H43" s="3" t="s">
        <v>16</v>
      </c>
    </row>
    <row r="44" spans="3:8" ht="12">
      <c r="C44" s="3">
        <f t="shared" si="5"/>
        <v>0.5736111111111112</v>
      </c>
      <c r="D44" s="3" t="str">
        <f t="shared" si="6"/>
        <v> 前黒法師登山口 </v>
      </c>
      <c r="E44" s="3">
        <f t="shared" si="8"/>
      </c>
      <c r="F44" s="3" t="s">
        <v>15</v>
      </c>
      <c r="G44" s="3">
        <f t="shared" si="7"/>
        <v>0.015277777777777724</v>
      </c>
      <c r="H44" s="3" t="s">
        <v>16</v>
      </c>
    </row>
    <row r="45" spans="3:8" ht="12">
      <c r="C45" s="3">
        <f t="shared" si="5"/>
        <v>0.5888888888888889</v>
      </c>
      <c r="D45" s="3" t="str">
        <f t="shared" si="6"/>
        <v> 寸又峡温泉 </v>
      </c>
      <c r="E45" s="3">
        <f t="shared" si="8"/>
        <v>0.607638888888889</v>
      </c>
      <c r="F45" s="3" t="s">
        <v>15</v>
      </c>
      <c r="G45" s="3">
        <f t="shared" si="7"/>
        <v>0.054166666666666585</v>
      </c>
      <c r="H45" s="3" t="s">
        <v>16</v>
      </c>
    </row>
    <row r="46" spans="3:8" ht="12">
      <c r="C46" s="3">
        <f t="shared" si="5"/>
        <v>0.6618055555555555</v>
      </c>
      <c r="D46" s="3" t="str">
        <f t="shared" si="6"/>
        <v> 富士見平 </v>
      </c>
      <c r="E46" s="3">
        <f t="shared" si="8"/>
      </c>
      <c r="F46" s="3" t="s">
        <v>15</v>
      </c>
      <c r="G46" s="3">
        <f t="shared" si="7"/>
        <v>0.015972222222222165</v>
      </c>
      <c r="H46" s="3" t="s">
        <v>16</v>
      </c>
    </row>
    <row r="47" spans="3:8" ht="12">
      <c r="C47" s="3">
        <f t="shared" si="5"/>
        <v>0.6777777777777777</v>
      </c>
      <c r="D47" s="3" t="str">
        <f t="shared" si="6"/>
        <v> 沢口山 </v>
      </c>
      <c r="E47" s="3">
        <f t="shared" si="8"/>
        <v>0.6854166666666667</v>
      </c>
      <c r="F47" s="3" t="s">
        <v>15</v>
      </c>
      <c r="G47" s="3">
        <f t="shared" si="7"/>
        <v>0.008333333333333304</v>
      </c>
      <c r="H47" s="3" t="s">
        <v>16</v>
      </c>
    </row>
    <row r="48" spans="3:8" ht="12">
      <c r="C48" s="3">
        <f t="shared" si="5"/>
        <v>0.69375</v>
      </c>
      <c r="D48" s="3" t="str">
        <f t="shared" si="6"/>
        <v> 富士見平 </v>
      </c>
      <c r="E48" s="3">
        <f t="shared" si="8"/>
      </c>
      <c r="F48" s="3" t="s">
        <v>15</v>
      </c>
      <c r="G48" s="3">
        <f t="shared" si="7"/>
        <v>0.029166666666666785</v>
      </c>
      <c r="H48" s="3" t="s">
        <v>16</v>
      </c>
    </row>
    <row r="49" spans="3:8" ht="12">
      <c r="C49" s="3">
        <f t="shared" si="5"/>
        <v>0.7229166666666668</v>
      </c>
      <c r="D49" s="3" t="str">
        <f t="shared" si="6"/>
        <v> 寸又峡温泉 </v>
      </c>
      <c r="E49" s="3">
        <f t="shared" si="8"/>
      </c>
      <c r="F49" s="3" t="s">
        <v>15</v>
      </c>
      <c r="G49" s="3">
        <f t="shared" si="7"/>
      </c>
      <c r="H49" s="3" t="s">
        <v>16</v>
      </c>
    </row>
    <row r="50" spans="3:8" ht="12">
      <c r="C50" s="3">
        <f t="shared" si="5"/>
        <v>0</v>
      </c>
      <c r="D50" s="3" t="str">
        <f t="shared" si="6"/>
        <v>  </v>
      </c>
      <c r="E50" s="3">
        <f t="shared" si="8"/>
      </c>
      <c r="F50" s="3" t="s">
        <v>15</v>
      </c>
      <c r="G50" s="3">
        <f t="shared" si="7"/>
      </c>
      <c r="H50" s="3" t="s">
        <v>16</v>
      </c>
    </row>
    <row r="51" spans="3:8" ht="12">
      <c r="C51" s="3">
        <f t="shared" si="5"/>
        <v>0</v>
      </c>
      <c r="D51" s="3" t="str">
        <f t="shared" si="6"/>
        <v>  </v>
      </c>
      <c r="E51" s="3">
        <f t="shared" si="8"/>
      </c>
      <c r="F51" s="3" t="s">
        <v>15</v>
      </c>
      <c r="G51" s="3">
        <f t="shared" si="7"/>
      </c>
      <c r="H51" s="3" t="s">
        <v>16</v>
      </c>
    </row>
    <row r="52" spans="3:8" ht="12">
      <c r="C52" s="3">
        <f t="shared" si="5"/>
        <v>0</v>
      </c>
      <c r="D52" s="3" t="str">
        <f t="shared" si="6"/>
        <v>  </v>
      </c>
      <c r="E52" s="3">
        <f t="shared" si="8"/>
      </c>
      <c r="F52" s="3" t="s">
        <v>15</v>
      </c>
      <c r="G52" s="3">
        <f t="shared" si="7"/>
      </c>
      <c r="H52" s="3" t="s">
        <v>16</v>
      </c>
    </row>
    <row r="53" spans="3:8" ht="12">
      <c r="C53" s="3">
        <f t="shared" si="5"/>
        <v>0</v>
      </c>
      <c r="D53" s="3" t="str">
        <f t="shared" si="6"/>
        <v>  </v>
      </c>
      <c r="E53" s="3">
        <f t="shared" si="8"/>
      </c>
      <c r="F53" s="3" t="s">
        <v>15</v>
      </c>
      <c r="G53" s="3">
        <f t="shared" si="7"/>
      </c>
      <c r="H53" s="3" t="s">
        <v>16</v>
      </c>
    </row>
    <row r="54" spans="3:8" ht="12">
      <c r="C54" s="3">
        <f t="shared" si="5"/>
        <v>0</v>
      </c>
      <c r="D54" s="3" t="str">
        <f t="shared" si="6"/>
        <v>  </v>
      </c>
      <c r="E54" s="3">
        <f t="shared" si="8"/>
      </c>
      <c r="F54" s="3" t="s">
        <v>15</v>
      </c>
      <c r="G54" s="3">
        <f t="shared" si="7"/>
      </c>
      <c r="H54" s="3" t="s">
        <v>16</v>
      </c>
    </row>
    <row r="55" spans="3:8" ht="12">
      <c r="C55" s="3">
        <f t="shared" si="5"/>
        <v>0</v>
      </c>
      <c r="D55" s="3" t="str">
        <f t="shared" si="6"/>
        <v>  </v>
      </c>
      <c r="E55" s="3">
        <f t="shared" si="8"/>
      </c>
      <c r="F55" s="3" t="s">
        <v>15</v>
      </c>
      <c r="G55" s="3">
        <f t="shared" si="7"/>
      </c>
      <c r="H55" s="3" t="s">
        <v>16</v>
      </c>
    </row>
    <row r="56" spans="3:8" ht="12">
      <c r="C56" s="3">
        <f t="shared" si="5"/>
        <v>0</v>
      </c>
      <c r="D56" s="3" t="str">
        <f t="shared" si="6"/>
        <v>  </v>
      </c>
      <c r="E56" s="3">
        <f t="shared" si="8"/>
      </c>
      <c r="F56" s="3" t="s">
        <v>15</v>
      </c>
      <c r="G56" s="3">
        <f t="shared" si="7"/>
      </c>
      <c r="H56" s="3" t="s">
        <v>16</v>
      </c>
    </row>
    <row r="57" spans="3:8" ht="12">
      <c r="C57" s="3">
        <f t="shared" si="5"/>
        <v>0</v>
      </c>
      <c r="D57" s="3" t="str">
        <f t="shared" si="6"/>
        <v>  </v>
      </c>
      <c r="E57" s="3">
        <f t="shared" si="8"/>
      </c>
      <c r="F57" s="3" t="s">
        <v>15</v>
      </c>
      <c r="G57" s="3">
        <f t="shared" si="7"/>
      </c>
      <c r="H57" s="3" t="s">
        <v>16</v>
      </c>
    </row>
    <row r="58" spans="3:8" ht="12">
      <c r="C58" s="3">
        <f t="shared" si="5"/>
        <v>0</v>
      </c>
      <c r="D58" s="3" t="str">
        <f t="shared" si="6"/>
        <v>  </v>
      </c>
      <c r="E58" s="3">
        <f t="shared" si="8"/>
      </c>
      <c r="F58" s="3" t="s">
        <v>15</v>
      </c>
      <c r="G58" s="3">
        <f t="shared" si="7"/>
      </c>
      <c r="H58" s="3" t="s">
        <v>16</v>
      </c>
    </row>
    <row r="59" spans="3:8" ht="12">
      <c r="C59" s="3">
        <f t="shared" si="5"/>
        <v>0</v>
      </c>
      <c r="D59" s="3" t="str">
        <f t="shared" si="6"/>
        <v>  </v>
      </c>
      <c r="H59" s="3"/>
    </row>
    <row r="60" ht="12">
      <c r="H60" s="3"/>
    </row>
    <row r="61" spans="3:8" ht="12">
      <c r="C61" s="3" t="s">
        <v>17</v>
      </c>
      <c r="D61" s="19">
        <f>F30</f>
        <v>0.4458333333333332</v>
      </c>
      <c r="E61" s="3" t="s">
        <v>18</v>
      </c>
      <c r="F61" s="19">
        <f>E30</f>
        <v>0.06111111111111134</v>
      </c>
      <c r="G61" s="3" t="s">
        <v>19</v>
      </c>
      <c r="H61" s="19">
        <f>D61+F61</f>
        <v>0.5069444444444445</v>
      </c>
    </row>
    <row r="62" spans="3:8" ht="12">
      <c r="C62" s="3" t="s">
        <v>20</v>
      </c>
      <c r="D62" s="19">
        <f>G30</f>
        <v>0.9131944444444443</v>
      </c>
      <c r="E62" s="3" t="s">
        <v>21</v>
      </c>
      <c r="F62" s="20">
        <f>H61/D62</f>
        <v>0.5551330798479089</v>
      </c>
      <c r="H62" s="3"/>
    </row>
    <row r="63" spans="3:6" ht="12">
      <c r="C63" s="3" t="s">
        <v>33</v>
      </c>
      <c r="E63" s="21">
        <v>36.6</v>
      </c>
      <c r="F63" s="3" t="s">
        <v>22</v>
      </c>
    </row>
    <row r="64" spans="3:9" ht="12">
      <c r="C64" s="3" t="s">
        <v>34</v>
      </c>
      <c r="F64" s="22">
        <v>4140</v>
      </c>
      <c r="G64" s="3" t="s">
        <v>35</v>
      </c>
      <c r="H64" s="22">
        <v>4170</v>
      </c>
      <c r="I64" s="4" t="s">
        <v>23</v>
      </c>
    </row>
  </sheetData>
  <sheetProtection selectLockedCells="1" selectUnlockedCells="1"/>
  <conditionalFormatting sqref="K3:K28">
    <cfRule type="cellIs" priority="1" dxfId="0" operator="equal" stopIfTrue="1">
      <formula>""</formula>
    </cfRule>
    <cfRule type="cellIs" priority="2" dxfId="1" operator="greaterThan" stopIfTrue="1">
      <formula>L$2</formula>
    </cfRule>
  </conditionalFormatting>
  <conditionalFormatting sqref="M3:M28">
    <cfRule type="cellIs" priority="3" dxfId="0" operator="equal" stopIfTrue="1">
      <formula>""</formula>
    </cfRule>
    <cfRule type="expression" priority="4" dxfId="2" stopIfTrue="1">
      <formula>K3&gt;L$2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2013-12-23T10:02:06Z</dcterms:created>
  <dcterms:modified xsi:type="dcterms:W3CDTF">2013-12-23T10:02:21Z</dcterms:modified>
  <cp:category/>
  <cp:version/>
  <cp:contentType/>
  <cp:contentStatus/>
</cp:coreProperties>
</file>