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475" windowHeight="14820" activeTab="0"/>
  </bookViews>
  <sheets>
    <sheet name="20140426 第5回丹沢24H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9"/>
            <rFont val="ＭＳ Ｐゴシック"/>
            <family val="3"/>
          </rPr>
          <t>このセルのみ発時間を入力</t>
        </r>
      </text>
    </comment>
  </commentList>
</comments>
</file>

<file path=xl/sharedStrings.xml><?xml version="1.0" encoding="utf-8"?>
<sst xmlns="http://schemas.openxmlformats.org/spreadsheetml/2006/main" count="168" uniqueCount="76">
  <si>
    <t>No</t>
  </si>
  <si>
    <t>名称</t>
  </si>
  <si>
    <t>着時間</t>
  </si>
  <si>
    <t>発時間</t>
  </si>
  <si>
    <t>休憩時間</t>
  </si>
  <si>
    <t>区間タイム</t>
  </si>
  <si>
    <t>コースタイム</t>
  </si>
  <si>
    <t>短縮率</t>
  </si>
  <si>
    <t>短縮率(休憩込)</t>
  </si>
  <si>
    <t>累積短縮時間</t>
  </si>
  <si>
    <t>累積短縮率</t>
  </si>
  <si>
    <t>目標時間</t>
  </si>
  <si>
    <t>目標時間差</t>
  </si>
  <si>
    <t>ヌカザス山</t>
  </si>
  <si>
    <t>三頭山</t>
  </si>
  <si>
    <t>槇寄山</t>
  </si>
  <si>
    <t>田和分岐</t>
  </si>
  <si>
    <t>笛吹峠</t>
  </si>
  <si>
    <t>小棡峠</t>
  </si>
  <si>
    <t>土俵岳</t>
  </si>
  <si>
    <t>日原峠</t>
  </si>
  <si>
    <t>水場</t>
  </si>
  <si>
    <t>浅間峠</t>
  </si>
  <si>
    <t>熊倉山</t>
  </si>
  <si>
    <t>醍醐峠</t>
  </si>
  <si>
    <t>和田峠</t>
  </si>
  <si>
    <t>陣馬山</t>
  </si>
  <si>
    <t>景信山</t>
  </si>
  <si>
    <t>城山</t>
  </si>
  <si>
    <t>合計</t>
  </si>
  <si>
    <t>行程表</t>
  </si>
  <si>
    <t>-(</t>
  </si>
  <si>
    <t>)-</t>
  </si>
  <si>
    <t>18分道迷い</t>
  </si>
  <si>
    <t>歩行時間</t>
  </si>
  <si>
    <t>＋休憩時間</t>
  </si>
  <si>
    <t>＝全行程</t>
  </si>
  <si>
    <t>標準コースタイム</t>
  </si>
  <si>
    <t>、短縮率</t>
  </si>
  <si>
    <t>km</t>
  </si>
  <si>
    <t>m</t>
  </si>
  <si>
    <t>深山橋</t>
  </si>
  <si>
    <t>三国山</t>
  </si>
  <si>
    <t>連行峰</t>
  </si>
  <si>
    <t>明王峠</t>
  </si>
  <si>
    <t>一丁平</t>
  </si>
  <si>
    <t>千木良</t>
  </si>
  <si>
    <t>嵐山</t>
  </si>
  <si>
    <t>プレジャー
フォレスト前BS</t>
  </si>
  <si>
    <t>顕鏡寺</t>
  </si>
  <si>
    <t>石老山</t>
  </si>
  <si>
    <t>篠原BS</t>
  </si>
  <si>
    <t>石砂山</t>
  </si>
  <si>
    <t>18分道迷い</t>
  </si>
  <si>
    <t>西野々BS</t>
  </si>
  <si>
    <t>焼山</t>
  </si>
  <si>
    <t>黍殻避難小屋</t>
  </si>
  <si>
    <t>姫次</t>
  </si>
  <si>
    <t>蛭ヶ岳</t>
  </si>
  <si>
    <t>丹沢山</t>
  </si>
  <si>
    <t>塔ノ岳</t>
  </si>
  <si>
    <t>新大日</t>
  </si>
  <si>
    <t>三ノ塔</t>
  </si>
  <si>
    <t>富士見山荘(水場)</t>
  </si>
  <si>
    <t>ヤビツ峠</t>
  </si>
  <si>
    <t>大山</t>
  </si>
  <si>
    <t>浅間山</t>
  </si>
  <si>
    <t>高取山</t>
  </si>
  <si>
    <t>念仏山</t>
  </si>
  <si>
    <t>弘法山</t>
  </si>
  <si>
    <t>14分道迷い</t>
  </si>
  <si>
    <t>東海大学前駅</t>
  </si>
  <si>
    <t>2.5Km</t>
  </si>
  <si>
    <t>沿面距離(GPS)：</t>
  </si>
  <si>
    <t>累積標高差(地形図)：+</t>
  </si>
  <si>
    <t>m、-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</si>
</sst>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]:mm"/>
    <numFmt numFmtId="178" formatCode="0.0%"/>
    <numFmt numFmtId="179" formatCode="0_ "/>
    <numFmt numFmtId="180" formatCode="hh:mm;@"/>
    <numFmt numFmtId="181" formatCode="h&quot;°&quot;mm\'"/>
    <numFmt numFmtId="182" formatCode="0_);[Red]\(0\)"/>
    <numFmt numFmtId="183" formatCode="#,##0_);[Red]\(#,##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\&#10;%"/>
    <numFmt numFmtId="190" formatCode="mm;@"/>
    <numFmt numFmtId="191" formatCode="mm"/>
    <numFmt numFmtId="192" formatCode="h:\&#10;mm;@"/>
  </numFmts>
  <fonts count="25">
    <font>
      <sz val="10"/>
      <name val="ＭＳ 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9"/>
      <name val="ＭＳ Ｐゴシック"/>
      <family val="3"/>
    </font>
    <font>
      <b/>
      <sz val="8"/>
      <name val="ＭＳ 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179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9" fontId="0" fillId="24" borderId="2" xfId="0" applyNumberFormat="1" applyFill="1" applyBorder="1" applyAlignment="1">
      <alignment vertical="center"/>
    </xf>
    <xf numFmtId="176" fontId="0" fillId="25" borderId="2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0" fontId="0" fillId="25" borderId="2" xfId="0" applyNumberFormat="1" applyFill="1" applyBorder="1" applyAlignment="1">
      <alignment vertical="center"/>
    </xf>
    <xf numFmtId="49" fontId="0" fillId="24" borderId="2" xfId="0" applyNumberFormat="1" applyFont="1" applyFill="1" applyBorder="1" applyAlignment="1">
      <alignment vertical="center"/>
    </xf>
    <xf numFmtId="176" fontId="0" fillId="24" borderId="2" xfId="0" applyNumberFormat="1" applyFill="1" applyBorder="1" applyAlignment="1">
      <alignment vertical="center"/>
    </xf>
    <xf numFmtId="179" fontId="22" fillId="0" borderId="2" xfId="0" applyNumberFormat="1" applyFont="1" applyBorder="1" applyAlignment="1">
      <alignment vertical="center"/>
    </xf>
    <xf numFmtId="49" fontId="22" fillId="0" borderId="2" xfId="0" applyNumberFormat="1" applyFont="1" applyBorder="1" applyAlignment="1">
      <alignment vertical="center"/>
    </xf>
    <xf numFmtId="177" fontId="22" fillId="0" borderId="2" xfId="0" applyNumberFormat="1" applyFont="1" applyBorder="1" applyAlignment="1">
      <alignment vertical="center"/>
    </xf>
    <xf numFmtId="176" fontId="22" fillId="0" borderId="2" xfId="0" applyNumberFormat="1" applyFont="1" applyBorder="1" applyAlignment="1">
      <alignment vertical="center"/>
    </xf>
    <xf numFmtId="9" fontId="22" fillId="0" borderId="2" xfId="0" applyNumberFormat="1" applyFont="1" applyBorder="1" applyAlignment="1">
      <alignment vertical="center"/>
    </xf>
    <xf numFmtId="178" fontId="22" fillId="0" borderId="2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184" fontId="0" fillId="0" borderId="2" xfId="0" applyNumberFormat="1" applyBorder="1" applyAlignment="1">
      <alignment vertical="center"/>
    </xf>
    <xf numFmtId="183" fontId="0" fillId="0" borderId="2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 patternType="none">
          <bgColor indexed="65"/>
        </patternFill>
      </fill>
      <border/>
    </dxf>
    <dxf>
      <fill>
        <patternFill patternType="solid">
          <bgColor rgb="FFFFFF99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B1">
      <selection activeCell="B1" sqref="B1"/>
    </sheetView>
  </sheetViews>
  <sheetFormatPr defaultColWidth="9.00390625" defaultRowHeight="12.75" outlineLevelCol="1"/>
  <cols>
    <col min="1" max="1" width="4.75390625" style="1" customWidth="1"/>
    <col min="2" max="2" width="29.625" style="2" customWidth="1"/>
    <col min="3" max="5" width="9.75390625" style="3" customWidth="1" outlineLevel="1"/>
    <col min="6" max="6" width="11.875" style="3" customWidth="1" outlineLevel="1"/>
    <col min="7" max="7" width="14.125" style="3" customWidth="1"/>
    <col min="8" max="8" width="9.125" style="4" customWidth="1" outlineLevel="1"/>
    <col min="9" max="9" width="16.375" style="4" customWidth="1" outlineLevel="1"/>
    <col min="10" max="10" width="14.125" style="3" customWidth="1" outlineLevel="1"/>
    <col min="11" max="11" width="11.875" style="4" customWidth="1" outlineLevel="1"/>
    <col min="12" max="12" width="9.125" style="3" customWidth="1"/>
    <col min="13" max="13" width="13.125" style="3" customWidth="1"/>
    <col min="14" max="16384" width="9.125" style="5" customWidth="1"/>
  </cols>
  <sheetData>
    <row r="1" spans="1:13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3" t="s">
        <v>9</v>
      </c>
      <c r="K1" s="4" t="s">
        <v>10</v>
      </c>
      <c r="L1" s="3" t="s">
        <v>11</v>
      </c>
      <c r="M1" s="3" t="s">
        <v>12</v>
      </c>
    </row>
    <row r="2" spans="1:12" ht="12.75">
      <c r="A2" s="1">
        <v>1</v>
      </c>
      <c r="B2" s="6" t="s">
        <v>41</v>
      </c>
      <c r="C2" s="7">
        <v>0.46527777777777773</v>
      </c>
      <c r="D2" s="8"/>
      <c r="E2" s="3">
        <f aca="true" t="shared" si="0" ref="E2:E47">IF(D2="","",D2-C2)</f>
      </c>
      <c r="L2" s="9">
        <v>0.69</v>
      </c>
    </row>
    <row r="3" spans="1:13" ht="12.75">
      <c r="A3" s="1">
        <v>2</v>
      </c>
      <c r="B3" s="10" t="s">
        <v>13</v>
      </c>
      <c r="C3" s="11">
        <v>0.5118055555555555</v>
      </c>
      <c r="D3" s="11"/>
      <c r="E3" s="3">
        <f t="shared" si="0"/>
      </c>
      <c r="F3" s="3">
        <f aca="true" t="shared" si="1" ref="F3:F47">IF(C3="","",IF(D2="",C3-C2,C3-D2))</f>
        <v>0.04652777777777778</v>
      </c>
      <c r="G3" s="7">
        <v>0.08333333333333333</v>
      </c>
      <c r="H3" s="4">
        <f aca="true" t="shared" si="2" ref="H3:H47">IF(F3="","",IF(G3="","",F3/G3))</f>
        <v>0.5583333333333333</v>
      </c>
      <c r="I3" s="4">
        <f aca="true" t="shared" si="3" ref="I3:I47">IF(F3="","",IF(G3="","",IF(E3="",F3/G3,(E3+F3)/G3)))</f>
        <v>0.5583333333333333</v>
      </c>
      <c r="J3" s="3">
        <f>IF(C3="","",IF(G3="","",IF(D3="",SUM($G$3:G3)-(C3-$C$2),SUM($G$3:G3)-(D3-$C$2))))</f>
        <v>0.03680555555555555</v>
      </c>
      <c r="K3" s="4">
        <f>IF(J3="","",IF(G3="","",(SUM($G$3:G3)-J3)/SUM($G$3:G3)))</f>
        <v>0.5583333333333333</v>
      </c>
      <c r="L3" s="3">
        <f>IF(G3="","",$C$2+SUM($G$3:G3)*$L$2)</f>
        <v>0.5227777777777778</v>
      </c>
      <c r="M3" s="8">
        <f aca="true" t="shared" si="4" ref="M3:M47">IF(C3="","",IF(L3="","",IF(D3="",IF(L3-C3&lt;0,C3-L3,L3-C3),IF(L3-D3&lt;0,D3-L3,L3-D3))))</f>
        <v>0.010972222222222272</v>
      </c>
    </row>
    <row r="4" spans="1:13" ht="12.75">
      <c r="A4" s="1">
        <v>3</v>
      </c>
      <c r="B4" s="10" t="s">
        <v>14</v>
      </c>
      <c r="C4" s="11">
        <v>0.5402777777777777</v>
      </c>
      <c r="D4" s="11"/>
      <c r="E4" s="3">
        <f t="shared" si="0"/>
      </c>
      <c r="F4" s="3">
        <f t="shared" si="1"/>
        <v>0.028472222222222232</v>
      </c>
      <c r="G4" s="7">
        <v>0.05902777777777778</v>
      </c>
      <c r="H4" s="4">
        <f t="shared" si="2"/>
        <v>0.4823529411764707</v>
      </c>
      <c r="I4" s="4">
        <f t="shared" si="3"/>
        <v>0.4823529411764707</v>
      </c>
      <c r="J4" s="3">
        <f>IF(C4="","",IF(G4="","",IF(D4="",SUM($G$3:G4)-(C4-$C$2),SUM($G$3:G4)-(D4-$C$2))))</f>
        <v>0.0673611111111111</v>
      </c>
      <c r="K4" s="4">
        <f>IF(J4="","",IF(G4="","",(SUM($G$3:G4)-J4)/SUM($G$3:G4)))</f>
        <v>0.5268292682926831</v>
      </c>
      <c r="L4" s="3">
        <f>IF(G4="","",$C$2+SUM($G$3:G4)*$L$2)</f>
        <v>0.5635069444444444</v>
      </c>
      <c r="M4" s="8">
        <f t="shared" si="4"/>
        <v>0.023229166666666634</v>
      </c>
    </row>
    <row r="5" spans="1:13" ht="12.75">
      <c r="A5" s="1">
        <v>4</v>
      </c>
      <c r="B5" s="10" t="s">
        <v>15</v>
      </c>
      <c r="C5" s="11">
        <v>0.5680555555555555</v>
      </c>
      <c r="D5" s="11">
        <v>0.5708333333333333</v>
      </c>
      <c r="E5" s="3">
        <f t="shared" si="0"/>
        <v>0.002777777777777768</v>
      </c>
      <c r="F5" s="3">
        <f t="shared" si="1"/>
        <v>0.02777777777777779</v>
      </c>
      <c r="G5" s="7">
        <v>0.0625</v>
      </c>
      <c r="H5" s="4">
        <f t="shared" si="2"/>
        <v>0.44444444444444464</v>
      </c>
      <c r="I5" s="4">
        <f t="shared" si="3"/>
        <v>0.48888888888888893</v>
      </c>
      <c r="J5" s="3">
        <f>IF(C5="","",IF(G5="","",IF(D5="",SUM($G$3:G5)-(C5-$C$2),SUM($G$3:G5)-(D5-$C$2))))</f>
        <v>0.09930555555555554</v>
      </c>
      <c r="K5" s="4">
        <f>IF(J5="","",IF(G5="","",(SUM($G$3:G5)-J5)/SUM($G$3:G5)))</f>
        <v>0.5152542372881357</v>
      </c>
      <c r="L5" s="3">
        <f>IF(G5="","",$C$2+SUM($G$3:G5)*$L$2)</f>
        <v>0.6066319444444443</v>
      </c>
      <c r="M5" s="8">
        <f t="shared" si="4"/>
        <v>0.035798611111111045</v>
      </c>
    </row>
    <row r="6" spans="1:13" ht="12.75">
      <c r="A6" s="1">
        <v>5</v>
      </c>
      <c r="B6" s="10" t="s">
        <v>16</v>
      </c>
      <c r="C6" s="11">
        <v>0.5777777777777778</v>
      </c>
      <c r="D6" s="11"/>
      <c r="E6" s="3">
        <f t="shared" si="0"/>
      </c>
      <c r="F6" s="3">
        <f t="shared" si="1"/>
        <v>0.006944444444444531</v>
      </c>
      <c r="G6" s="7">
        <v>0.013194444444444444</v>
      </c>
      <c r="H6" s="4">
        <f t="shared" si="2"/>
        <v>0.5263157894736907</v>
      </c>
      <c r="I6" s="4">
        <f t="shared" si="3"/>
        <v>0.5263157894736907</v>
      </c>
      <c r="J6" s="3">
        <f>IF(C6="","",IF(G6="","",IF(D6="",SUM($G$3:G6)-(C6-$C$2),SUM($G$3:G6)-(D6-$C$2))))</f>
        <v>0.10555555555555546</v>
      </c>
      <c r="K6" s="4">
        <f>IF(J6="","",IF(G6="","",(SUM($G$3:G6)-J6)/SUM($G$3:G6)))</f>
        <v>0.5159235668789813</v>
      </c>
      <c r="L6" s="3">
        <f>IF(G6="","",$C$2+SUM($G$3:G6)*$L$2)</f>
        <v>0.615736111111111</v>
      </c>
      <c r="M6" s="8">
        <f t="shared" si="4"/>
        <v>0.037958333333333205</v>
      </c>
    </row>
    <row r="7" spans="1:13" ht="12">
      <c r="A7" s="1">
        <v>6</v>
      </c>
      <c r="B7" s="10" t="s">
        <v>17</v>
      </c>
      <c r="C7" s="11">
        <v>0.5951388888888889</v>
      </c>
      <c r="D7" s="11">
        <v>0.60625</v>
      </c>
      <c r="E7" s="3">
        <f t="shared" si="0"/>
        <v>0.011111111111111072</v>
      </c>
      <c r="F7" s="3">
        <f t="shared" si="1"/>
        <v>0.01736111111111105</v>
      </c>
      <c r="G7" s="7">
        <v>0.03888888888888889</v>
      </c>
      <c r="H7" s="4">
        <f t="shared" si="2"/>
        <v>0.44642857142856984</v>
      </c>
      <c r="I7" s="4">
        <f t="shared" si="3"/>
        <v>0.7321428571428545</v>
      </c>
      <c r="J7" s="3">
        <f>IF(C7="","",IF(G7="","",IF(D7="",SUM($G$3:G7)-(C7-$C$2),SUM($G$3:G7)-(D7-$C$2))))</f>
        <v>0.1159722222222222</v>
      </c>
      <c r="K7" s="4">
        <f>IF(J7="","",IF(G7="","",(SUM($G$3:G7)-J7)/SUM($G$3:G7)))</f>
        <v>0.5486486486486487</v>
      </c>
      <c r="L7" s="3">
        <f>IF(G7="","",$C$2+SUM($G$3:G7)*$L$2)</f>
        <v>0.6425694444444443</v>
      </c>
      <c r="M7" s="8">
        <f t="shared" si="4"/>
        <v>0.03631944444444435</v>
      </c>
    </row>
    <row r="8" spans="1:13" ht="12">
      <c r="A8" s="1">
        <v>7</v>
      </c>
      <c r="B8" s="10" t="s">
        <v>18</v>
      </c>
      <c r="C8" s="11">
        <v>0.6201388888888889</v>
      </c>
      <c r="D8" s="11"/>
      <c r="E8" s="3">
        <f t="shared" si="0"/>
      </c>
      <c r="F8" s="3">
        <f t="shared" si="1"/>
        <v>0.01388888888888895</v>
      </c>
      <c r="G8" s="7">
        <v>0.024305555555555556</v>
      </c>
      <c r="H8" s="4">
        <f t="shared" si="2"/>
        <v>0.571428571428574</v>
      </c>
      <c r="I8" s="4">
        <f t="shared" si="3"/>
        <v>0.571428571428574</v>
      </c>
      <c r="J8" s="3">
        <f>IF(C8="","",IF(G8="","",IF(D8="",SUM($G$3:G8)-(C8-$C$2),SUM($G$3:G8)-(D8-$C$2))))</f>
        <v>0.12638888888888883</v>
      </c>
      <c r="K8" s="4">
        <f>IF(J8="","",IF(G8="","",(SUM($G$3:G8)-J8)/SUM($G$3:G8)))</f>
        <v>0.5506172839506175</v>
      </c>
      <c r="L8" s="3">
        <f>IF(G8="","",$C$2+SUM($G$3:G8)*$L$2)</f>
        <v>0.6593402777777777</v>
      </c>
      <c r="M8" s="8">
        <f t="shared" si="4"/>
        <v>0.0392013888888888</v>
      </c>
    </row>
    <row r="9" spans="1:13" ht="12">
      <c r="A9" s="1">
        <v>8</v>
      </c>
      <c r="B9" s="10" t="s">
        <v>19</v>
      </c>
      <c r="C9" s="11">
        <v>0.6319444444444444</v>
      </c>
      <c r="D9" s="11"/>
      <c r="E9" s="3">
        <f t="shared" si="0"/>
      </c>
      <c r="F9" s="3">
        <f t="shared" si="1"/>
        <v>0.011805555555555514</v>
      </c>
      <c r="G9" s="7">
        <v>0.017361111111111112</v>
      </c>
      <c r="H9" s="4">
        <f t="shared" si="2"/>
        <v>0.6799999999999976</v>
      </c>
      <c r="I9" s="4">
        <f t="shared" si="3"/>
        <v>0.6799999999999976</v>
      </c>
      <c r="J9" s="3">
        <f>IF(C9="","",IF(G9="","",IF(D9="",SUM($G$3:G9)-(C9-$C$2),SUM($G$3:G9)-(D9-$C$2))))</f>
        <v>0.13194444444444442</v>
      </c>
      <c r="K9" s="4">
        <f>IF(J9="","",IF(G9="","",(SUM($G$3:G9)-J9)/SUM($G$3:G9)))</f>
        <v>0.558139534883721</v>
      </c>
      <c r="L9" s="3">
        <f>IF(G9="","",$C$2+SUM($G$3:G9)*$L$2)</f>
        <v>0.6713194444444444</v>
      </c>
      <c r="M9" s="8">
        <f t="shared" si="4"/>
        <v>0.03937499999999994</v>
      </c>
    </row>
    <row r="10" spans="1:13" ht="12">
      <c r="A10" s="1">
        <v>9</v>
      </c>
      <c r="B10" s="10" t="s">
        <v>20</v>
      </c>
      <c r="C10" s="11">
        <v>0.6354166666666666</v>
      </c>
      <c r="D10" s="11">
        <v>0.6368055555555555</v>
      </c>
      <c r="E10" s="3">
        <f t="shared" si="0"/>
        <v>0.001388888888888884</v>
      </c>
      <c r="F10" s="3">
        <f t="shared" si="1"/>
        <v>0.00347222222222221</v>
      </c>
      <c r="G10" s="7">
        <v>0.010416666666666666</v>
      </c>
      <c r="H10" s="4">
        <f t="shared" si="2"/>
        <v>0.33333333333333215</v>
      </c>
      <c r="I10" s="4">
        <f t="shared" si="3"/>
        <v>0.466666666666665</v>
      </c>
      <c r="J10" s="3">
        <f>IF(C10="","",IF(G10="","",IF(D10="",SUM($G$3:G10)-(C10-$C$2),SUM($G$3:G10)-(D10-$C$2))))</f>
        <v>0.1375</v>
      </c>
      <c r="K10" s="4">
        <f>IF(J10="","",IF(G10="","",(SUM($G$3:G10)-J10)/SUM($G$3:G10)))</f>
        <v>0.5550561797752809</v>
      </c>
      <c r="L10" s="3">
        <f>IF(G10="","",$C$2+SUM($G$3:G10)*$L$2)</f>
        <v>0.6785069444444444</v>
      </c>
      <c r="M10" s="8">
        <f t="shared" si="4"/>
        <v>0.04170138888888886</v>
      </c>
    </row>
    <row r="11" spans="1:13" ht="12">
      <c r="A11" s="1">
        <v>10</v>
      </c>
      <c r="B11" s="10" t="s">
        <v>21</v>
      </c>
      <c r="C11" s="11">
        <v>0.6395833333333333</v>
      </c>
      <c r="D11" s="11">
        <v>0.6416666666666667</v>
      </c>
      <c r="E11" s="3">
        <f t="shared" si="0"/>
        <v>0.002083333333333437</v>
      </c>
      <c r="F11" s="3">
        <f t="shared" si="1"/>
        <v>0.002777777777777768</v>
      </c>
      <c r="G11" s="7">
        <v>0.003472222222222222</v>
      </c>
      <c r="H11" s="4">
        <f t="shared" si="2"/>
        <v>0.7999999999999972</v>
      </c>
      <c r="I11" s="4">
        <f t="shared" si="3"/>
        <v>1.400000000000027</v>
      </c>
      <c r="J11" s="3">
        <f>IF(C11="","",IF(G11="","",IF(D11="",SUM($G$3:G11)-(C11-$C$2),SUM($G$3:G11)-(D11-$C$2))))</f>
        <v>0.13611111111111102</v>
      </c>
      <c r="K11" s="4">
        <f>IF(J11="","",IF(G11="","",(SUM($G$3:G11)-J11)/SUM($G$3:G11)))</f>
        <v>0.5644444444444447</v>
      </c>
      <c r="L11" s="3">
        <f>IF(G11="","",$C$2+SUM($G$3:G11)*$L$2)</f>
        <v>0.6809027777777777</v>
      </c>
      <c r="M11" s="8">
        <f t="shared" si="4"/>
        <v>0.03923611111111103</v>
      </c>
    </row>
    <row r="12" spans="1:13" ht="12">
      <c r="A12" s="1">
        <v>11</v>
      </c>
      <c r="B12" s="10" t="s">
        <v>20</v>
      </c>
      <c r="C12" s="11">
        <v>0.6458333333333334</v>
      </c>
      <c r="D12" s="11">
        <v>0.6611111111111111</v>
      </c>
      <c r="E12" s="3">
        <f t="shared" si="0"/>
        <v>0.015277777777777724</v>
      </c>
      <c r="F12" s="3">
        <f t="shared" si="1"/>
        <v>0.004166666666666652</v>
      </c>
      <c r="G12" s="7">
        <v>0.006944444444444444</v>
      </c>
      <c r="H12" s="4">
        <f t="shared" si="2"/>
        <v>0.5999999999999979</v>
      </c>
      <c r="I12" s="4">
        <f t="shared" si="3"/>
        <v>2.79999999999999</v>
      </c>
      <c r="J12" s="3">
        <f>IF(C12="","",IF(G12="","",IF(D12="",SUM($G$3:G12)-(C12-$C$2),SUM($G$3:G12)-(D12-$C$2))))</f>
        <v>0.12361111111111106</v>
      </c>
      <c r="K12" s="4">
        <f>IF(J12="","",IF(G12="","",(SUM($G$3:G12)-J12)/SUM($G$3:G12)))</f>
        <v>0.6130434782608697</v>
      </c>
      <c r="L12" s="3">
        <f>IF(G12="","",$C$2+SUM($G$3:G12)*$L$2)</f>
        <v>0.6856944444444444</v>
      </c>
      <c r="M12" s="8">
        <f t="shared" si="4"/>
        <v>0.02458333333333329</v>
      </c>
    </row>
    <row r="13" spans="1:13" ht="12">
      <c r="A13" s="1">
        <v>12</v>
      </c>
      <c r="B13" s="10" t="s">
        <v>22</v>
      </c>
      <c r="C13" s="11">
        <v>0.6777777777777777</v>
      </c>
      <c r="D13" s="11"/>
      <c r="E13" s="3">
        <f t="shared" si="0"/>
      </c>
      <c r="F13" s="3">
        <f t="shared" si="1"/>
        <v>0.016666666666666607</v>
      </c>
      <c r="G13" s="7">
        <v>0.03125</v>
      </c>
      <c r="H13" s="4">
        <f t="shared" si="2"/>
        <v>0.5333333333333314</v>
      </c>
      <c r="I13" s="4">
        <f t="shared" si="3"/>
        <v>0.5333333333333314</v>
      </c>
      <c r="J13" s="3">
        <f>IF(C13="","",IF(G13="","",IF(D13="",SUM($G$3:G13)-(C13-$C$2),SUM($G$3:G13)-(D13-$C$2))))</f>
        <v>0.13819444444444445</v>
      </c>
      <c r="K13" s="4">
        <f>IF(J13="","",IF(G13="","",(SUM($G$3:G13)-J13)/SUM($G$3:G13)))</f>
        <v>0.6059405940594059</v>
      </c>
      <c r="L13" s="3">
        <f>IF(G13="","",$C$2+SUM($G$3:G13)*$L$2)</f>
        <v>0.7072569444444443</v>
      </c>
      <c r="M13" s="8">
        <f t="shared" si="4"/>
        <v>0.029479166666666612</v>
      </c>
    </row>
    <row r="14" spans="1:13" ht="12">
      <c r="A14" s="1">
        <v>13</v>
      </c>
      <c r="B14" s="10" t="s">
        <v>23</v>
      </c>
      <c r="C14" s="11">
        <v>0.7</v>
      </c>
      <c r="D14" s="11"/>
      <c r="E14" s="3">
        <f t="shared" si="0"/>
      </c>
      <c r="F14" s="3">
        <f t="shared" si="1"/>
        <v>0.022222222222222254</v>
      </c>
      <c r="G14" s="7">
        <v>0.034722222222222224</v>
      </c>
      <c r="H14" s="4">
        <f t="shared" si="2"/>
        <v>0.6400000000000009</v>
      </c>
      <c r="I14" s="4">
        <f t="shared" si="3"/>
        <v>0.6400000000000009</v>
      </c>
      <c r="J14" s="3">
        <f>IF(C14="","",IF(G14="","",IF(D14="",SUM($G$3:G14)-(C14-$C$2),SUM($G$3:G14)-(D14-$C$2))))</f>
        <v>0.1506944444444444</v>
      </c>
      <c r="K14" s="4">
        <f>IF(J14="","",IF(G14="","",(SUM($G$3:G14)-J14)/SUM($G$3:G14)))</f>
        <v>0.6090090090090091</v>
      </c>
      <c r="L14" s="3">
        <f>IF(G14="","",$C$2+SUM($G$3:G14)*$L$2)</f>
        <v>0.7312152777777776</v>
      </c>
      <c r="M14" s="8">
        <f t="shared" si="4"/>
        <v>0.03121527777777766</v>
      </c>
    </row>
    <row r="15" spans="1:13" ht="12">
      <c r="A15" s="1">
        <v>14</v>
      </c>
      <c r="B15" s="6" t="s">
        <v>42</v>
      </c>
      <c r="C15" s="11">
        <v>0.7118055555555555</v>
      </c>
      <c r="D15" s="11"/>
      <c r="E15" s="3">
        <f t="shared" si="0"/>
      </c>
      <c r="F15" s="3">
        <f t="shared" si="1"/>
        <v>0.011805555555555514</v>
      </c>
      <c r="G15" s="7">
        <v>0.017361111111111112</v>
      </c>
      <c r="H15" s="4">
        <f t="shared" si="2"/>
        <v>0.6799999999999976</v>
      </c>
      <c r="I15" s="4">
        <f t="shared" si="3"/>
        <v>0.6799999999999976</v>
      </c>
      <c r="J15" s="3">
        <f>IF(C15="","",IF(G15="","",IF(D15="",SUM($G$3:G15)-(C15-$C$2),SUM($G$3:G15)-(D15-$C$2))))</f>
        <v>0.15625</v>
      </c>
      <c r="K15" s="4">
        <f>IF(J15="","",IF(G15="","",(SUM($G$3:G15)-J15)/SUM($G$3:G15)))</f>
        <v>0.6120689655172413</v>
      </c>
      <c r="L15" s="3">
        <f>IF(G15="","",$C$2+SUM($G$3:G15)*$L$2)</f>
        <v>0.7431944444444443</v>
      </c>
      <c r="M15" s="8">
        <f t="shared" si="4"/>
        <v>0.0313888888888888</v>
      </c>
    </row>
    <row r="16" spans="1:13" ht="12">
      <c r="A16" s="1">
        <v>15</v>
      </c>
      <c r="B16" s="6" t="s">
        <v>43</v>
      </c>
      <c r="C16" s="11">
        <v>0.7256944444444445</v>
      </c>
      <c r="D16" s="11"/>
      <c r="E16" s="3">
        <f t="shared" si="0"/>
      </c>
      <c r="F16" s="3">
        <f t="shared" si="1"/>
        <v>0.013888888888889062</v>
      </c>
      <c r="G16" s="7">
        <v>0.027777777777777776</v>
      </c>
      <c r="H16" s="4">
        <f t="shared" si="2"/>
        <v>0.5000000000000062</v>
      </c>
      <c r="I16" s="4">
        <f t="shared" si="3"/>
        <v>0.5000000000000062</v>
      </c>
      <c r="J16" s="3">
        <f>IF(C16="","",IF(G16="","",IF(D16="",SUM($G$3:G16)-(C16-$C$2),SUM($G$3:G16)-(D16-$C$2))))</f>
        <v>0.17013888888888873</v>
      </c>
      <c r="K16" s="4">
        <f>IF(J16="","",IF(G16="","",(SUM($G$3:G16)-J16)/SUM($G$3:G16)))</f>
        <v>0.6048387096774197</v>
      </c>
      <c r="L16" s="3">
        <f>IF(G16="","",$C$2+SUM($G$3:G16)*$L$2)</f>
        <v>0.762361111111111</v>
      </c>
      <c r="M16" s="8">
        <f t="shared" si="4"/>
        <v>0.036666666666666514</v>
      </c>
    </row>
    <row r="17" spans="1:13" ht="12">
      <c r="A17" s="1">
        <v>16</v>
      </c>
      <c r="B17" s="10" t="s">
        <v>24</v>
      </c>
      <c r="C17" s="11">
        <v>0.751388888888889</v>
      </c>
      <c r="D17" s="11"/>
      <c r="E17" s="3">
        <f t="shared" si="0"/>
      </c>
      <c r="F17" s="3">
        <f t="shared" si="1"/>
        <v>0.025694444444444464</v>
      </c>
      <c r="G17" s="7">
        <v>0.04861111111111111</v>
      </c>
      <c r="H17" s="4">
        <f t="shared" si="2"/>
        <v>0.5285714285714289</v>
      </c>
      <c r="I17" s="4">
        <f t="shared" si="3"/>
        <v>0.5285714285714289</v>
      </c>
      <c r="J17" s="3">
        <f>IF(C17="","",IF(G17="","",IF(D17="",SUM($G$3:G17)-(C17-$C$2),SUM($G$3:G17)-(D17-$C$2))))</f>
        <v>0.19305555555555537</v>
      </c>
      <c r="K17" s="4">
        <f>IF(J17="","",IF(G17="","",(SUM($G$3:G17)-J17)/SUM($G$3:G17)))</f>
        <v>0.5971014492753627</v>
      </c>
      <c r="L17" s="3">
        <f>IF(G17="","",$C$2+SUM($G$3:G17)*$L$2)</f>
        <v>0.7959027777777776</v>
      </c>
      <c r="M17" s="8">
        <f t="shared" si="4"/>
        <v>0.04451388888888863</v>
      </c>
    </row>
    <row r="18" spans="1:13" ht="12">
      <c r="A18" s="1">
        <v>17</v>
      </c>
      <c r="B18" s="10" t="s">
        <v>25</v>
      </c>
      <c r="C18" s="11">
        <v>0.7604166666666666</v>
      </c>
      <c r="D18" s="11">
        <v>0.7715277777777777</v>
      </c>
      <c r="E18" s="3">
        <f t="shared" si="0"/>
        <v>0.011111111111111072</v>
      </c>
      <c r="F18" s="3">
        <f t="shared" si="1"/>
        <v>0.009027777777777635</v>
      </c>
      <c r="G18" s="7">
        <v>0.013888888888888888</v>
      </c>
      <c r="H18" s="4">
        <f t="shared" si="2"/>
        <v>0.6499999999999897</v>
      </c>
      <c r="I18" s="4">
        <f t="shared" si="3"/>
        <v>1.4499999999999869</v>
      </c>
      <c r="J18" s="3">
        <f>IF(C18="","",IF(G18="","",IF(D18="",SUM($G$3:G18)-(C18-$C$2),SUM($G$3:G18)-(D18-$C$2))))</f>
        <v>0.18680555555555556</v>
      </c>
      <c r="K18" s="4">
        <f>IF(J18="","",IF(G18="","",(SUM($G$3:G18)-J18)/SUM($G$3:G18)))</f>
        <v>0.6211267605633802</v>
      </c>
      <c r="L18" s="3">
        <f>IF(G18="","",$C$2+SUM($G$3:G18)*$L$2)</f>
        <v>0.805486111111111</v>
      </c>
      <c r="M18" s="8">
        <f t="shared" si="4"/>
        <v>0.03395833333333331</v>
      </c>
    </row>
    <row r="19" spans="1:13" ht="12">
      <c r="A19" s="1">
        <v>18</v>
      </c>
      <c r="B19" s="10" t="s">
        <v>26</v>
      </c>
      <c r="C19" s="11">
        <v>0.7833333333333333</v>
      </c>
      <c r="D19" s="11">
        <v>0.79375</v>
      </c>
      <c r="E19" s="3">
        <f t="shared" si="0"/>
        <v>0.01041666666666663</v>
      </c>
      <c r="F19" s="3">
        <f t="shared" si="1"/>
        <v>0.011805555555555625</v>
      </c>
      <c r="G19" s="7">
        <v>0.020833333333333332</v>
      </c>
      <c r="H19" s="4">
        <f t="shared" si="2"/>
        <v>0.56666666666667</v>
      </c>
      <c r="I19" s="4">
        <f t="shared" si="3"/>
        <v>1.0666666666666682</v>
      </c>
      <c r="J19" s="3">
        <f>IF(C19="","",IF(G19="","",IF(D19="",SUM($G$3:G19)-(C19-$C$2),SUM($G$3:G19)-(D19-$C$2))))</f>
        <v>0.18541666666666662</v>
      </c>
      <c r="K19" s="4">
        <f>IF(J19="","",IF(G19="","",(SUM($G$3:G19)-J19)/SUM($G$3:G19)))</f>
        <v>0.6391891891891892</v>
      </c>
      <c r="L19" s="3">
        <f>IF(G19="","",$C$2+SUM($G$3:G19)*$L$2)</f>
        <v>0.8198611111111109</v>
      </c>
      <c r="M19" s="8">
        <f t="shared" si="4"/>
        <v>0.026111111111110974</v>
      </c>
    </row>
    <row r="20" spans="1:13" ht="12">
      <c r="A20" s="1">
        <v>19</v>
      </c>
      <c r="B20" s="6" t="s">
        <v>44</v>
      </c>
      <c r="C20" s="11">
        <v>0.811111111111111</v>
      </c>
      <c r="D20" s="11"/>
      <c r="E20" s="3">
        <f t="shared" si="0"/>
      </c>
      <c r="F20" s="3">
        <f t="shared" si="1"/>
        <v>0.01736111111111105</v>
      </c>
      <c r="G20" s="7">
        <v>0.027777777777777776</v>
      </c>
      <c r="H20" s="4">
        <f t="shared" si="2"/>
        <v>0.6249999999999978</v>
      </c>
      <c r="I20" s="4">
        <f t="shared" si="3"/>
        <v>0.6249999999999978</v>
      </c>
      <c r="J20" s="3">
        <f>IF(C20="","",IF(G20="","",IF(D20="",SUM($G$3:G20)-(C20-$C$2),SUM($G$3:G20)-(D20-$C$2))))</f>
        <v>0.19583333333333336</v>
      </c>
      <c r="K20" s="4">
        <f>IF(J20="","",IF(G20="","",(SUM($G$3:G20)-J20)/SUM($G$3:G20)))</f>
        <v>0.6384615384615384</v>
      </c>
      <c r="L20" s="3">
        <f>IF(G20="","",$C$2+SUM($G$3:G20)*$L$2)</f>
        <v>0.8390277777777777</v>
      </c>
      <c r="M20" s="8">
        <f t="shared" si="4"/>
        <v>0.0279166666666667</v>
      </c>
    </row>
    <row r="21" spans="1:13" ht="12">
      <c r="A21" s="1">
        <v>20</v>
      </c>
      <c r="B21" s="10" t="s">
        <v>27</v>
      </c>
      <c r="C21" s="11">
        <v>0.8430555555555556</v>
      </c>
      <c r="D21" s="11"/>
      <c r="E21" s="3">
        <f t="shared" si="0"/>
      </c>
      <c r="F21" s="3">
        <f t="shared" si="1"/>
        <v>0.03194444444444455</v>
      </c>
      <c r="G21" s="7">
        <v>0.0625</v>
      </c>
      <c r="H21" s="4">
        <f t="shared" si="2"/>
        <v>0.5111111111111128</v>
      </c>
      <c r="I21" s="4">
        <f t="shared" si="3"/>
        <v>0.5111111111111128</v>
      </c>
      <c r="J21" s="3">
        <f>IF(C21="","",IF(G21="","",IF(D21="",SUM($G$3:G21)-(C21-$C$2),SUM($G$3:G21)-(D21-$C$2))))</f>
        <v>0.2263888888888888</v>
      </c>
      <c r="K21" s="4">
        <f>IF(J21="","",IF(G21="","",(SUM($G$3:G21)-J21)/SUM($G$3:G21)))</f>
        <v>0.6252873563218392</v>
      </c>
      <c r="L21" s="3">
        <f>IF(G21="","",$C$2+SUM($G$3:G21)*$L$2)</f>
        <v>0.8821527777777777</v>
      </c>
      <c r="M21" s="8">
        <f t="shared" si="4"/>
        <v>0.03909722222222212</v>
      </c>
    </row>
    <row r="22" spans="1:13" ht="12">
      <c r="A22" s="1">
        <v>21</v>
      </c>
      <c r="B22" s="6" t="s">
        <v>45</v>
      </c>
      <c r="C22" s="11">
        <v>0.8729166666666667</v>
      </c>
      <c r="D22" s="11">
        <v>0.8916666666666666</v>
      </c>
      <c r="E22" s="3">
        <f t="shared" si="0"/>
        <v>0.018749999999999933</v>
      </c>
      <c r="F22" s="3">
        <f t="shared" si="1"/>
        <v>0.029861111111111116</v>
      </c>
      <c r="G22" s="7">
        <v>0.04861111111111111</v>
      </c>
      <c r="H22" s="4">
        <f t="shared" si="2"/>
        <v>0.6142857142857143</v>
      </c>
      <c r="I22" s="4">
        <f t="shared" si="3"/>
        <v>0.9999999999999987</v>
      </c>
      <c r="J22" s="3">
        <f>IF(C22="","",IF(G22="","",IF(D22="",SUM($G$3:G22)-(C22-$C$2),SUM($G$3:G22)-(D22-$C$2))))</f>
        <v>0.22638888888888892</v>
      </c>
      <c r="K22" s="4">
        <f>IF(J22="","",IF(G22="","",(SUM($G$3:G22)-J22)/SUM($G$3:G22)))</f>
        <v>0.6531914893617021</v>
      </c>
      <c r="L22" s="3">
        <f>IF(G22="","",$C$2+SUM($G$3:G22)*$L$2)</f>
        <v>0.9156944444444444</v>
      </c>
      <c r="M22" s="8">
        <f t="shared" si="4"/>
        <v>0.02402777777777776</v>
      </c>
    </row>
    <row r="23" spans="1:13" ht="12">
      <c r="A23" s="1">
        <v>22</v>
      </c>
      <c r="B23" s="6" t="s">
        <v>28</v>
      </c>
      <c r="C23" s="11">
        <v>0.9</v>
      </c>
      <c r="D23" s="11"/>
      <c r="E23" s="3">
        <f t="shared" si="0"/>
      </c>
      <c r="F23" s="3">
        <f t="shared" si="1"/>
        <v>0.008333333333333415</v>
      </c>
      <c r="G23" s="7">
        <v>0.013888888888888888</v>
      </c>
      <c r="H23" s="4">
        <f t="shared" si="2"/>
        <v>0.6000000000000059</v>
      </c>
      <c r="I23" s="4">
        <f t="shared" si="3"/>
        <v>0.6000000000000059</v>
      </c>
      <c r="J23" s="3">
        <f>IF(C23="","",IF(G23="","",IF(D23="",SUM($G$3:G23)-(C23-$C$2),SUM($G$3:G23)-(D23-$C$2))))</f>
        <v>0.23194444444444434</v>
      </c>
      <c r="K23" s="4">
        <f>IF(J23="","",IF(G23="","",(SUM($G$3:G23)-J23)/SUM($G$3:G23)))</f>
        <v>0.6520833333333335</v>
      </c>
      <c r="L23" s="3">
        <f>IF(G23="","",$C$2+SUM($G$3:G23)*$L$2)</f>
        <v>0.9252777777777776</v>
      </c>
      <c r="M23" s="8">
        <f t="shared" si="4"/>
        <v>0.02527777777777762</v>
      </c>
    </row>
    <row r="24" spans="1:13" ht="12">
      <c r="A24" s="1">
        <v>23</v>
      </c>
      <c r="B24" s="6" t="s">
        <v>46</v>
      </c>
      <c r="C24" s="11">
        <v>0.9222222222222222</v>
      </c>
      <c r="D24" s="11">
        <v>0.9263888888888889</v>
      </c>
      <c r="E24" s="3">
        <f t="shared" si="0"/>
        <v>0.004166666666666763</v>
      </c>
      <c r="F24" s="3">
        <f t="shared" si="1"/>
        <v>0.022222222222222143</v>
      </c>
      <c r="G24" s="7">
        <v>0.027777777777777776</v>
      </c>
      <c r="H24" s="4">
        <f t="shared" si="2"/>
        <v>0.7999999999999972</v>
      </c>
      <c r="I24" s="4">
        <f t="shared" si="3"/>
        <v>0.9500000000000006</v>
      </c>
      <c r="J24" s="3">
        <f>IF(C24="","",IF(G24="","",IF(D24="",SUM($G$3:G24)-(C24-$C$2),SUM($G$3:G24)-(D24-$C$2))))</f>
        <v>0.23333333333333323</v>
      </c>
      <c r="K24" s="4">
        <f>IF(J24="","",IF(G24="","",(SUM($G$3:G24)-J24)/SUM($G$3:G24)))</f>
        <v>0.6640000000000001</v>
      </c>
      <c r="L24" s="3">
        <f>IF(G24="","",$C$2+SUM($G$3:G24)*$L$2)</f>
        <v>0.9444444444444444</v>
      </c>
      <c r="M24" s="8">
        <f t="shared" si="4"/>
        <v>0.01805555555555549</v>
      </c>
    </row>
    <row r="25" spans="1:13" ht="12">
      <c r="A25" s="1">
        <v>24</v>
      </c>
      <c r="B25" s="10" t="s">
        <v>47</v>
      </c>
      <c r="C25" s="11">
        <v>0.9527777777777778</v>
      </c>
      <c r="D25" s="11"/>
      <c r="E25" s="3">
        <f t="shared" si="0"/>
      </c>
      <c r="F25" s="3">
        <f t="shared" si="1"/>
        <v>0.026388888888888906</v>
      </c>
      <c r="G25" s="7">
        <v>0.03819444444444444</v>
      </c>
      <c r="H25" s="4">
        <f t="shared" si="2"/>
        <v>0.6909090909090915</v>
      </c>
      <c r="I25" s="4">
        <f t="shared" si="3"/>
        <v>0.6909090909090915</v>
      </c>
      <c r="J25" s="3">
        <f>IF(C25="","",IF(G25="","",IF(D25="",SUM($G$3:G25)-(C25-$C$2),SUM($G$3:G25)-(D25-$C$2))))</f>
        <v>0.24513888888888874</v>
      </c>
      <c r="K25" s="4">
        <f>IF(J25="","",IF(G25="","",(SUM($G$3:G25)-J25)/SUM($G$3:G25)))</f>
        <v>0.6654028436018959</v>
      </c>
      <c r="L25" s="3">
        <f>IF(G25="","",$C$2+SUM($G$3:G25)*$L$2)</f>
        <v>0.9707986111111111</v>
      </c>
      <c r="M25" s="8">
        <f t="shared" si="4"/>
        <v>0.018020833333333264</v>
      </c>
    </row>
    <row r="26" spans="1:13" ht="12">
      <c r="A26" s="1">
        <v>25</v>
      </c>
      <c r="B26" s="10" t="s">
        <v>48</v>
      </c>
      <c r="C26" s="11">
        <v>0.9777777777777777</v>
      </c>
      <c r="D26" s="11"/>
      <c r="E26" s="3">
        <f t="shared" si="0"/>
      </c>
      <c r="F26" s="3">
        <f t="shared" si="1"/>
        <v>0.02499999999999991</v>
      </c>
      <c r="G26" s="7">
        <v>0.041666666666666664</v>
      </c>
      <c r="H26" s="4">
        <f t="shared" si="2"/>
        <v>0.5999999999999979</v>
      </c>
      <c r="I26" s="4">
        <f t="shared" si="3"/>
        <v>0.5999999999999979</v>
      </c>
      <c r="J26" s="3">
        <f>IF(C26="","",IF(G26="","",IF(D26="",SUM($G$3:G26)-(C26-$C$2),SUM($G$3:G26)-(D26-$C$2))))</f>
        <v>0.2618055555555555</v>
      </c>
      <c r="K26" s="4">
        <f>IF(J26="","",IF(G26="","",(SUM($G$3:G26)-J26)/SUM($G$3:G26)))</f>
        <v>0.661883408071749</v>
      </c>
      <c r="L26" s="3">
        <f>IF(G26="","",$C$2+SUM($G$3:G26)*$L$2)</f>
        <v>0.9995486111111109</v>
      </c>
      <c r="M26" s="8">
        <f t="shared" si="4"/>
        <v>0.021770833333333184</v>
      </c>
    </row>
    <row r="27" spans="1:13" ht="12">
      <c r="A27" s="1">
        <v>26</v>
      </c>
      <c r="B27" s="10" t="s">
        <v>49</v>
      </c>
      <c r="C27" s="11">
        <v>1.0041666666666667</v>
      </c>
      <c r="D27" s="11">
        <v>1.0243055555555556</v>
      </c>
      <c r="E27" s="3">
        <f t="shared" si="0"/>
        <v>0.02013888888888893</v>
      </c>
      <c r="F27" s="3">
        <f t="shared" si="1"/>
        <v>0.026388888888888906</v>
      </c>
      <c r="G27" s="7">
        <v>0.027777777777777776</v>
      </c>
      <c r="H27" s="4">
        <f t="shared" si="2"/>
        <v>0.9500000000000006</v>
      </c>
      <c r="I27" s="4">
        <f t="shared" si="3"/>
        <v>1.675000000000002</v>
      </c>
      <c r="J27" s="3">
        <f>IF(C27="","",IF(G27="","",IF(D27="",SUM($G$3:G27)-(C27-$C$2),SUM($G$3:G27)-(D27-$C$2))))</f>
        <v>0.24305555555555536</v>
      </c>
      <c r="K27" s="4">
        <f>IF(J27="","",IF(G27="","",(SUM($G$3:G27)-J27)/SUM($G$3:G27)))</f>
        <v>0.6969696969696972</v>
      </c>
      <c r="L27" s="3">
        <f>IF(G27="","",$C$2+SUM($G$3:G27)*$L$2)</f>
        <v>1.0187152777777777</v>
      </c>
      <c r="M27" s="8">
        <f t="shared" si="4"/>
        <v>0.0055902777777778745</v>
      </c>
    </row>
    <row r="28" spans="1:13" ht="12">
      <c r="A28" s="1">
        <v>27</v>
      </c>
      <c r="B28" s="10" t="s">
        <v>50</v>
      </c>
      <c r="C28" s="11">
        <v>1.0506944444444444</v>
      </c>
      <c r="D28" s="11"/>
      <c r="E28" s="3">
        <f t="shared" si="0"/>
      </c>
      <c r="F28" s="3">
        <f t="shared" si="1"/>
        <v>0.026388888888888795</v>
      </c>
      <c r="G28" s="7">
        <v>0.04861111111111111</v>
      </c>
      <c r="H28" s="4">
        <f t="shared" si="2"/>
        <v>0.5428571428571409</v>
      </c>
      <c r="I28" s="4">
        <f t="shared" si="3"/>
        <v>0.5428571428571409</v>
      </c>
      <c r="J28" s="3">
        <f>IF(C28="","",IF(G28="","",IF(D28="",SUM($G$3:G28)-(C28-$C$2),SUM($G$3:G28)-(D28-$C$2))))</f>
        <v>0.2652777777777777</v>
      </c>
      <c r="K28" s="4">
        <f>IF(J28="","",IF(G28="","",(SUM($G$3:G28)-J28)/SUM($G$3:G28)))</f>
        <v>0.6881632653061225</v>
      </c>
      <c r="L28" s="3">
        <f>IF(G28="","",$C$2+SUM($G$3:G28)*$L$2)</f>
        <v>1.0522569444444443</v>
      </c>
      <c r="M28" s="8">
        <f t="shared" si="4"/>
        <v>0.0015624999999999112</v>
      </c>
    </row>
    <row r="29" spans="1:13" ht="12">
      <c r="A29" s="1">
        <v>28</v>
      </c>
      <c r="B29" s="10" t="s">
        <v>51</v>
      </c>
      <c r="C29" s="11">
        <v>1.0729166666666667</v>
      </c>
      <c r="D29" s="11"/>
      <c r="E29" s="3">
        <f t="shared" si="0"/>
      </c>
      <c r="F29" s="3">
        <f t="shared" si="1"/>
        <v>0.022222222222222365</v>
      </c>
      <c r="G29" s="7">
        <v>0.034722222222222224</v>
      </c>
      <c r="H29" s="4">
        <f t="shared" si="2"/>
        <v>0.6400000000000041</v>
      </c>
      <c r="I29" s="4">
        <f t="shared" si="3"/>
        <v>0.6400000000000041</v>
      </c>
      <c r="J29" s="3">
        <f>IF(C29="","",IF(G29="","",IF(D29="",SUM($G$3:G29)-(C29-$C$2),SUM($G$3:G29)-(D29-$C$2))))</f>
        <v>0.27777777777777757</v>
      </c>
      <c r="K29" s="4">
        <f>IF(J29="","",IF(G29="","",(SUM($G$3:G29)-J29)/SUM($G$3:G29)))</f>
        <v>0.6862745098039218</v>
      </c>
      <c r="L29" s="3">
        <f>IF(G29="","",$C$2+SUM($G$3:G29)*$L$2)</f>
        <v>1.0762152777777776</v>
      </c>
      <c r="M29" s="8">
        <f t="shared" si="4"/>
        <v>0.0032986111111108496</v>
      </c>
    </row>
    <row r="30" spans="1:14" ht="12">
      <c r="A30" s="1">
        <v>29</v>
      </c>
      <c r="B30" s="10" t="s">
        <v>52</v>
      </c>
      <c r="C30" s="11">
        <v>1.1076388888888888</v>
      </c>
      <c r="D30" s="11"/>
      <c r="E30" s="3">
        <f t="shared" si="0"/>
      </c>
      <c r="F30" s="3">
        <f t="shared" si="1"/>
        <v>0.0347222222222221</v>
      </c>
      <c r="G30" s="7">
        <v>0.041666666666666664</v>
      </c>
      <c r="H30" s="4">
        <f t="shared" si="2"/>
        <v>0.8333333333333304</v>
      </c>
      <c r="I30" s="4">
        <f t="shared" si="3"/>
        <v>0.8333333333333304</v>
      </c>
      <c r="J30" s="3">
        <f>IF(C30="","",IF(G30="","",IF(D30="",SUM($G$3:G30)-(C30-$C$2),SUM($G$3:G30)-(D30-$C$2))))</f>
        <v>0.2847222222222221</v>
      </c>
      <c r="K30" s="4">
        <f>IF(J30="","",IF(G30="","",(SUM($G$3:G30)-J30)/SUM($G$3:G30)))</f>
        <v>0.6928838951310863</v>
      </c>
      <c r="L30" s="3">
        <f>IF(G30="","",$C$2+SUM($G$3:G30)*$L$2)</f>
        <v>1.1049652777777776</v>
      </c>
      <c r="M30" s="8">
        <f t="shared" si="4"/>
        <v>0.002673611111111196</v>
      </c>
      <c r="N30" s="5" t="s">
        <v>53</v>
      </c>
    </row>
    <row r="31" spans="1:13" ht="12">
      <c r="A31" s="1">
        <v>30</v>
      </c>
      <c r="B31" s="10" t="s">
        <v>54</v>
      </c>
      <c r="C31" s="11">
        <v>1.136111111111111</v>
      </c>
      <c r="D31" s="11">
        <v>1.1680555555555556</v>
      </c>
      <c r="E31" s="3">
        <f t="shared" si="0"/>
        <v>0.03194444444444455</v>
      </c>
      <c r="F31" s="3">
        <f t="shared" si="1"/>
        <v>0.028472222222222232</v>
      </c>
      <c r="G31" s="7">
        <v>0.041666666666666664</v>
      </c>
      <c r="H31" s="4">
        <f t="shared" si="2"/>
        <v>0.6833333333333336</v>
      </c>
      <c r="I31" s="4">
        <f t="shared" si="3"/>
        <v>1.4500000000000028</v>
      </c>
      <c r="J31" s="3">
        <f>IF(C31="","",IF(G31="","",IF(D31="",SUM($G$3:G31)-(C31-$C$2),SUM($G$3:G31)-(D31-$C$2))))</f>
        <v>0.26597222222222194</v>
      </c>
      <c r="K31" s="4">
        <f>IF(J31="","",IF(G31="","",(SUM($G$3:G31)-J31)/SUM($G$3:G31)))</f>
        <v>0.7254480286738354</v>
      </c>
      <c r="L31" s="3">
        <f>IF(G31="","",$C$2+SUM($G$3:G31)*$L$2)</f>
        <v>1.1337152777777777</v>
      </c>
      <c r="M31" s="8">
        <f t="shared" si="4"/>
        <v>0.03434027777777793</v>
      </c>
    </row>
    <row r="32" spans="1:13" ht="12">
      <c r="A32" s="1">
        <v>31</v>
      </c>
      <c r="B32" s="10" t="s">
        <v>55</v>
      </c>
      <c r="C32" s="11">
        <v>1.2229166666666667</v>
      </c>
      <c r="D32" s="11">
        <v>1.225</v>
      </c>
      <c r="E32" s="3">
        <f t="shared" si="0"/>
        <v>0.002083333333333437</v>
      </c>
      <c r="F32" s="3">
        <f t="shared" si="1"/>
        <v>0.05486111111111103</v>
      </c>
      <c r="G32" s="7">
        <v>0.08333333333333333</v>
      </c>
      <c r="H32" s="4">
        <f t="shared" si="2"/>
        <v>0.6583333333333323</v>
      </c>
      <c r="I32" s="4">
        <f t="shared" si="3"/>
        <v>0.6833333333333336</v>
      </c>
      <c r="J32" s="3">
        <f>IF(C32="","",IF(G32="","",IF(D32="",SUM($G$3:G32)-(C32-$C$2),SUM($G$3:G32)-(D32-$C$2))))</f>
        <v>0.29236111111111085</v>
      </c>
      <c r="K32" s="4">
        <f>IF(J32="","",IF(G32="","",(SUM($G$3:G32)-J32)/SUM($G$3:G32)))</f>
        <v>0.7221122112211223</v>
      </c>
      <c r="L32" s="3">
        <f>IF(G32="","",$C$2+SUM($G$3:G32)*$L$2)</f>
        <v>1.1912152777777776</v>
      </c>
      <c r="M32" s="8">
        <f t="shared" si="4"/>
        <v>0.03378472222222251</v>
      </c>
    </row>
    <row r="33" spans="1:13" ht="12">
      <c r="A33" s="1">
        <v>32</v>
      </c>
      <c r="B33" s="10" t="s">
        <v>56</v>
      </c>
      <c r="C33" s="11">
        <v>1.2555555555555555</v>
      </c>
      <c r="D33" s="11"/>
      <c r="E33" s="3">
        <f t="shared" si="0"/>
      </c>
      <c r="F33" s="3">
        <f t="shared" si="1"/>
        <v>0.030555555555555447</v>
      </c>
      <c r="G33" s="7">
        <v>0.041666666666666664</v>
      </c>
      <c r="H33" s="4">
        <f t="shared" si="2"/>
        <v>0.7333333333333307</v>
      </c>
      <c r="I33" s="4">
        <f t="shared" si="3"/>
        <v>0.7333333333333307</v>
      </c>
      <c r="J33" s="3">
        <f>IF(C33="","",IF(G33="","",IF(D33="",SUM($G$3:G33)-(C33-$C$2),SUM($G$3:G33)-(D33-$C$2))))</f>
        <v>0.30347222222222214</v>
      </c>
      <c r="K33" s="4">
        <f>IF(J33="","",IF(G33="","",(SUM($G$3:G33)-J33)/SUM($G$3:G33)))</f>
        <v>0.7225396825396826</v>
      </c>
      <c r="L33" s="3">
        <f>IF(G33="","",$C$2+SUM($G$3:G33)*$L$2)</f>
        <v>1.2199652777777776</v>
      </c>
      <c r="M33" s="8">
        <f t="shared" si="4"/>
        <v>0.0355902777777779</v>
      </c>
    </row>
    <row r="34" spans="1:13" ht="12">
      <c r="A34" s="1">
        <v>33</v>
      </c>
      <c r="B34" s="10" t="s">
        <v>57</v>
      </c>
      <c r="C34" s="11">
        <v>1.2770833333333333</v>
      </c>
      <c r="D34" s="11">
        <v>1.2854166666666667</v>
      </c>
      <c r="E34" s="3">
        <f t="shared" si="0"/>
        <v>0.008333333333333304</v>
      </c>
      <c r="F34" s="3">
        <f t="shared" si="1"/>
        <v>0.021527777777777812</v>
      </c>
      <c r="G34" s="7">
        <v>0.03125</v>
      </c>
      <c r="H34" s="4">
        <f t="shared" si="2"/>
        <v>0.68888888888889</v>
      </c>
      <c r="I34" s="4">
        <f t="shared" si="3"/>
        <v>0.9555555555555557</v>
      </c>
      <c r="J34" s="3">
        <f>IF(C34="","",IF(G34="","",IF(D34="",SUM($G$3:G34)-(C34-$C$2),SUM($G$3:G34)-(D34-$C$2))))</f>
        <v>0.304861111111111</v>
      </c>
      <c r="K34" s="4">
        <f>IF(J34="","",IF(G34="","",(SUM($G$3:G34)-J34)/SUM($G$3:G34)))</f>
        <v>0.7290123456790124</v>
      </c>
      <c r="L34" s="3">
        <f>IF(G34="","",$C$2+SUM($G$3:G34)*$L$2)</f>
        <v>1.2415277777777776</v>
      </c>
      <c r="M34" s="8">
        <f t="shared" si="4"/>
        <v>0.04388888888888909</v>
      </c>
    </row>
    <row r="35" spans="1:13" ht="12">
      <c r="A35" s="1">
        <v>34</v>
      </c>
      <c r="B35" s="10" t="s">
        <v>58</v>
      </c>
      <c r="C35" s="11">
        <v>1.3277777777777777</v>
      </c>
      <c r="D35" s="11">
        <v>1.3333333333333333</v>
      </c>
      <c r="E35" s="3">
        <f t="shared" si="0"/>
        <v>0.005555555555555536</v>
      </c>
      <c r="F35" s="3">
        <f t="shared" si="1"/>
        <v>0.04236111111111107</v>
      </c>
      <c r="G35" s="7">
        <v>0.08333333333333333</v>
      </c>
      <c r="H35" s="4">
        <f t="shared" si="2"/>
        <v>0.5083333333333329</v>
      </c>
      <c r="I35" s="4">
        <f t="shared" si="3"/>
        <v>0.5749999999999993</v>
      </c>
      <c r="J35" s="3">
        <f>IF(C35="","",IF(G35="","",IF(D35="",SUM($G$3:G35)-(C35-$C$2),SUM($G$3:G35)-(D35-$C$2))))</f>
        <v>0.3402777777777777</v>
      </c>
      <c r="K35" s="4">
        <f>IF(J35="","",IF(G35="","",(SUM($G$3:G35)-J35)/SUM($G$3:G35)))</f>
        <v>0.7183908045977012</v>
      </c>
      <c r="L35" s="3">
        <f>IF(G35="","",$C$2+SUM($G$3:G35)*$L$2)</f>
        <v>1.2990277777777777</v>
      </c>
      <c r="M35" s="8">
        <f t="shared" si="4"/>
        <v>0.03430555555555559</v>
      </c>
    </row>
    <row r="36" spans="1:13" ht="12">
      <c r="A36" s="1">
        <v>35</v>
      </c>
      <c r="B36" s="10" t="s">
        <v>59</v>
      </c>
      <c r="C36" s="11">
        <v>1.3770833333333332</v>
      </c>
      <c r="D36" s="11">
        <v>1.3993055555555556</v>
      </c>
      <c r="E36" s="3">
        <f t="shared" si="0"/>
        <v>0.022222222222222365</v>
      </c>
      <c r="F36" s="3">
        <f t="shared" si="1"/>
        <v>0.043749999999999956</v>
      </c>
      <c r="G36" s="7">
        <v>0.0625</v>
      </c>
      <c r="H36" s="4">
        <f t="shared" si="2"/>
        <v>0.6999999999999993</v>
      </c>
      <c r="I36" s="4">
        <f t="shared" si="3"/>
        <v>1.0555555555555571</v>
      </c>
      <c r="J36" s="3">
        <f>IF(C36="","",IF(G36="","",IF(D36="",SUM($G$3:G36)-(C36-$C$2),SUM($G$3:G36)-(D36-$C$2))))</f>
        <v>0.33680555555555536</v>
      </c>
      <c r="K36" s="4">
        <f>IF(J36="","",IF(G36="","",(SUM($G$3:G36)-J36)/SUM($G$3:G36)))</f>
        <v>0.7349726775956286</v>
      </c>
      <c r="L36" s="3">
        <f>IF(G36="","",$C$2+SUM($G$3:G36)*$L$2)</f>
        <v>1.3421527777777775</v>
      </c>
      <c r="M36" s="8">
        <f t="shared" si="4"/>
        <v>0.05715277777777805</v>
      </c>
    </row>
    <row r="37" spans="1:13" ht="12">
      <c r="A37" s="1">
        <v>36</v>
      </c>
      <c r="B37" s="10" t="s">
        <v>60</v>
      </c>
      <c r="C37" s="11">
        <v>1.4305555555555556</v>
      </c>
      <c r="D37" s="11">
        <v>1.4375</v>
      </c>
      <c r="E37" s="3">
        <f t="shared" si="0"/>
        <v>0.00694444444444442</v>
      </c>
      <c r="F37" s="3">
        <f t="shared" si="1"/>
        <v>0.03125</v>
      </c>
      <c r="G37" s="7">
        <v>0.041666666666666664</v>
      </c>
      <c r="H37" s="4">
        <f t="shared" si="2"/>
        <v>0.75</v>
      </c>
      <c r="I37" s="4">
        <f t="shared" si="3"/>
        <v>0.9166666666666661</v>
      </c>
      <c r="J37" s="3">
        <f>IF(C37="","",IF(G37="","",IF(D37="",SUM($G$3:G37)-(C37-$C$2),SUM($G$3:G37)-(D37-$C$2))))</f>
        <v>0.3402777777777777</v>
      </c>
      <c r="K37" s="4">
        <f>IF(J37="","",IF(G37="","",(SUM($G$3:G37)-J37)/SUM($G$3:G37)))</f>
        <v>0.7407407407407408</v>
      </c>
      <c r="L37" s="3">
        <f>IF(G37="","",$C$2+SUM($G$3:G37)*$L$2)</f>
        <v>1.3709027777777776</v>
      </c>
      <c r="M37" s="8">
        <f t="shared" si="4"/>
        <v>0.06659722222222242</v>
      </c>
    </row>
    <row r="38" spans="1:13" ht="12">
      <c r="A38" s="1">
        <v>37</v>
      </c>
      <c r="B38" s="6" t="s">
        <v>61</v>
      </c>
      <c r="C38" s="11">
        <v>1.4541666666666666</v>
      </c>
      <c r="D38" s="11">
        <v>1.4625</v>
      </c>
      <c r="E38" s="3">
        <f t="shared" si="0"/>
        <v>0.008333333333333304</v>
      </c>
      <c r="F38" s="3">
        <f t="shared" si="1"/>
        <v>0.016666666666666607</v>
      </c>
      <c r="G38" s="7">
        <v>0.020833333333333332</v>
      </c>
      <c r="H38" s="4">
        <f t="shared" si="2"/>
        <v>0.7999999999999972</v>
      </c>
      <c r="I38" s="4">
        <f t="shared" si="3"/>
        <v>1.1999999999999957</v>
      </c>
      <c r="J38" s="3">
        <f>IF(C38="","",IF(G38="","",IF(D38="",SUM($G$3:G38)-(C38-$C$2),SUM($G$3:G38)-(D38-$C$2))))</f>
        <v>0.336111111111111</v>
      </c>
      <c r="K38" s="4">
        <f>IF(J38="","",IF(G38="","",(SUM($G$3:G38)-J38)/SUM($G$3:G38)))</f>
        <v>0.7479166666666667</v>
      </c>
      <c r="L38" s="3">
        <f>IF(G38="","",$C$2+SUM($G$3:G38)*$L$2)</f>
        <v>1.3852777777777776</v>
      </c>
      <c r="M38" s="8">
        <f t="shared" si="4"/>
        <v>0.0772222222222223</v>
      </c>
    </row>
    <row r="39" spans="1:13" ht="12">
      <c r="A39" s="1">
        <v>38</v>
      </c>
      <c r="B39" s="10" t="s">
        <v>62</v>
      </c>
      <c r="C39" s="11">
        <v>1.5097222222222222</v>
      </c>
      <c r="D39" s="11"/>
      <c r="E39" s="3">
        <f t="shared" si="0"/>
      </c>
      <c r="F39" s="3">
        <f t="shared" si="1"/>
        <v>0.047222222222222276</v>
      </c>
      <c r="G39" s="7">
        <v>0.05902777777777778</v>
      </c>
      <c r="H39" s="4">
        <f t="shared" si="2"/>
        <v>0.8000000000000008</v>
      </c>
      <c r="I39" s="4">
        <f t="shared" si="3"/>
        <v>0.8000000000000008</v>
      </c>
      <c r="J39" s="3">
        <f>IF(C39="","",IF(G39="","",IF(D39="",SUM($G$3:G39)-(C39-$C$2),SUM($G$3:G39)-(D39-$C$2))))</f>
        <v>0.34791666666666643</v>
      </c>
      <c r="K39" s="4">
        <f>IF(J39="","",IF(G39="","",(SUM($G$3:G39)-J39)/SUM($G$3:G39)))</f>
        <v>0.7501246882793019</v>
      </c>
      <c r="L39" s="3">
        <f>IF(G39="","",$C$2+SUM($G$3:G39)*$L$2)</f>
        <v>1.4260069444444443</v>
      </c>
      <c r="M39" s="8">
        <f t="shared" si="4"/>
        <v>0.08371527777777787</v>
      </c>
    </row>
    <row r="40" spans="1:13" ht="12">
      <c r="A40" s="1">
        <v>39</v>
      </c>
      <c r="B40" s="6" t="s">
        <v>63</v>
      </c>
      <c r="C40" s="11">
        <v>1.5409722222222222</v>
      </c>
      <c r="D40" s="11">
        <v>1.5645833333333332</v>
      </c>
      <c r="E40" s="3">
        <f t="shared" si="0"/>
        <v>0.023611111111111027</v>
      </c>
      <c r="F40" s="3">
        <f t="shared" si="1"/>
        <v>0.03125</v>
      </c>
      <c r="G40" s="7">
        <v>0.034722222222222224</v>
      </c>
      <c r="H40" s="4">
        <f t="shared" si="2"/>
        <v>0.8999999999999999</v>
      </c>
      <c r="I40" s="4">
        <f t="shared" si="3"/>
        <v>1.5799999999999974</v>
      </c>
      <c r="J40" s="3">
        <f>IF(C40="","",IF(G40="","",IF(D40="",SUM($G$3:G40)-(C40-$C$2),SUM($G$3:G40)-(D40-$C$2))))</f>
        <v>0.3277777777777777</v>
      </c>
      <c r="K40" s="4">
        <f>IF(J40="","",IF(G40="","",(SUM($G$3:G40)-J40)/SUM($G$3:G40)))</f>
        <v>0.770316301703163</v>
      </c>
      <c r="L40" s="3">
        <f>IF(G40="","",$C$2+SUM($G$3:G40)*$L$2)</f>
        <v>1.4499652777777776</v>
      </c>
      <c r="M40" s="8">
        <f t="shared" si="4"/>
        <v>0.1146180555555556</v>
      </c>
    </row>
    <row r="41" spans="1:13" ht="12">
      <c r="A41" s="1">
        <v>40</v>
      </c>
      <c r="B41" s="10" t="s">
        <v>64</v>
      </c>
      <c r="C41" s="11">
        <v>1.5784722222222223</v>
      </c>
      <c r="D41" s="11">
        <v>1.5819444444444446</v>
      </c>
      <c r="E41" s="3">
        <f t="shared" si="0"/>
        <v>0.003472222222222321</v>
      </c>
      <c r="F41" s="3">
        <f t="shared" si="1"/>
        <v>0.013888888888889062</v>
      </c>
      <c r="G41" s="7">
        <v>0.020833333333333332</v>
      </c>
      <c r="H41" s="4">
        <f t="shared" si="2"/>
        <v>0.666666666666675</v>
      </c>
      <c r="I41" s="4">
        <f t="shared" si="3"/>
        <v>0.8333333333333464</v>
      </c>
      <c r="J41" s="3">
        <f>IF(C41="","",IF(G41="","",IF(D41="",SUM($G$3:G41)-(C41-$C$2),SUM($G$3:G41)-(D41-$C$2))))</f>
        <v>0.3312499999999996</v>
      </c>
      <c r="K41" s="4">
        <f>IF(J41="","",IF(G41="","",(SUM($G$3:G41)-J41)/SUM($G$3:G41)))</f>
        <v>0.771223021582734</v>
      </c>
      <c r="L41" s="3">
        <f>IF(G41="","",$C$2+SUM($G$3:G41)*$L$2)</f>
        <v>1.4643402777777776</v>
      </c>
      <c r="M41" s="8">
        <f t="shared" si="4"/>
        <v>0.11760416666666695</v>
      </c>
    </row>
    <row r="42" spans="1:13" ht="12">
      <c r="A42" s="1">
        <v>41</v>
      </c>
      <c r="B42" s="10" t="s">
        <v>65</v>
      </c>
      <c r="C42" s="11">
        <v>1.6180555555555556</v>
      </c>
      <c r="D42" s="11">
        <v>1.6201388888888888</v>
      </c>
      <c r="E42" s="3">
        <f t="shared" si="0"/>
        <v>0.002083333333333215</v>
      </c>
      <c r="F42" s="3">
        <f t="shared" si="1"/>
        <v>0.03611111111111098</v>
      </c>
      <c r="G42" s="7">
        <v>0.04861111111111111</v>
      </c>
      <c r="H42" s="4">
        <f t="shared" si="2"/>
        <v>0.7428571428571402</v>
      </c>
      <c r="I42" s="4">
        <f t="shared" si="3"/>
        <v>0.7857142857142806</v>
      </c>
      <c r="J42" s="3">
        <f>IF(C42="","",IF(G42="","",IF(D42="",SUM($G$3:G42)-(C42-$C$2),SUM($G$3:G42)-(D42-$C$2))))</f>
        <v>0.34166666666666656</v>
      </c>
      <c r="K42" s="4">
        <f>IF(J42="","",IF(G42="","",(SUM($G$3:G42)-J42)/SUM($G$3:G42)))</f>
        <v>0.77169373549884</v>
      </c>
      <c r="L42" s="3">
        <f>IF(G42="","",$C$2+SUM($G$3:G42)*$L$2)</f>
        <v>1.4978819444444442</v>
      </c>
      <c r="M42" s="8">
        <f t="shared" si="4"/>
        <v>0.12225694444444457</v>
      </c>
    </row>
    <row r="43" spans="1:13" ht="12">
      <c r="A43" s="1">
        <v>42</v>
      </c>
      <c r="B43" s="10" t="s">
        <v>66</v>
      </c>
      <c r="C43" s="11">
        <v>1.6576388888888889</v>
      </c>
      <c r="D43" s="11"/>
      <c r="E43" s="3">
        <f t="shared" si="0"/>
      </c>
      <c r="F43" s="3">
        <f t="shared" si="1"/>
        <v>0.03750000000000009</v>
      </c>
      <c r="G43" s="7">
        <v>0.04861111111111111</v>
      </c>
      <c r="H43" s="4">
        <f t="shared" si="2"/>
        <v>0.7714285714285732</v>
      </c>
      <c r="I43" s="4">
        <f t="shared" si="3"/>
        <v>0.7714285714285732</v>
      </c>
      <c r="J43" s="3">
        <f>IF(C43="","",IF(G43="","",IF(D43="",SUM($G$3:G43)-(C43-$C$2),SUM($G$3:G43)-(D43-$C$2))))</f>
        <v>0.35277777777777763</v>
      </c>
      <c r="K43" s="4">
        <f>IF(J43="","",IF(G43="","",(SUM($G$3:G43)-J43)/SUM($G$3:G43)))</f>
        <v>0.771685393258427</v>
      </c>
      <c r="L43" s="3">
        <f>IF(G43="","",$C$2+SUM($G$3:G43)*$L$2)</f>
        <v>1.5314236111111108</v>
      </c>
      <c r="M43" s="8">
        <f t="shared" si="4"/>
        <v>0.12621527777777808</v>
      </c>
    </row>
    <row r="44" spans="1:13" ht="12">
      <c r="A44" s="1">
        <v>43</v>
      </c>
      <c r="B44" s="10" t="s">
        <v>67</v>
      </c>
      <c r="C44" s="11">
        <v>1.6888888888888889</v>
      </c>
      <c r="D44" s="11">
        <v>1.6916666666666667</v>
      </c>
      <c r="E44" s="3">
        <f t="shared" si="0"/>
        <v>0.002777777777777768</v>
      </c>
      <c r="F44" s="3">
        <f t="shared" si="1"/>
        <v>0.03125</v>
      </c>
      <c r="G44" s="7">
        <v>0.05555555555555555</v>
      </c>
      <c r="H44" s="4">
        <f t="shared" si="2"/>
        <v>0.5625</v>
      </c>
      <c r="I44" s="4">
        <f t="shared" si="3"/>
        <v>0.6124999999999998</v>
      </c>
      <c r="J44" s="3">
        <f>IF(C44="","",IF(G44="","",IF(D44="",SUM($G$3:G44)-(C44-$C$2),SUM($G$3:G44)-(D44-$C$2))))</f>
        <v>0.37430555555555545</v>
      </c>
      <c r="K44" s="4">
        <f>IF(J44="","",IF(G44="","",(SUM($G$3:G44)-J44)/SUM($G$3:G44)))</f>
        <v>0.7661605206073754</v>
      </c>
      <c r="L44" s="3">
        <f>IF(G44="","",$C$2+SUM($G$3:G44)*$L$2)</f>
        <v>1.5697569444444441</v>
      </c>
      <c r="M44" s="8">
        <f t="shared" si="4"/>
        <v>0.12190972222222252</v>
      </c>
    </row>
    <row r="45" spans="1:13" ht="12">
      <c r="A45" s="1">
        <v>44</v>
      </c>
      <c r="B45" s="6" t="s">
        <v>68</v>
      </c>
      <c r="C45" s="11">
        <v>1.7138888888888888</v>
      </c>
      <c r="D45" s="11">
        <v>1.7208333333333332</v>
      </c>
      <c r="E45" s="3">
        <f t="shared" si="0"/>
        <v>0.00694444444444442</v>
      </c>
      <c r="F45" s="3">
        <f t="shared" si="1"/>
        <v>0.022222222222222143</v>
      </c>
      <c r="G45" s="7">
        <v>0.034722222222222224</v>
      </c>
      <c r="H45" s="4">
        <f t="shared" si="2"/>
        <v>0.6399999999999977</v>
      </c>
      <c r="I45" s="4">
        <f t="shared" si="3"/>
        <v>0.839999999999997</v>
      </c>
      <c r="J45" s="3">
        <f>IF(C45="","",IF(G45="","",IF(D45="",SUM($G$3:G45)-(C45-$C$2),SUM($G$3:G45)-(D45-$C$2))))</f>
        <v>0.3798611111111112</v>
      </c>
      <c r="K45" s="4">
        <f>IF(J45="","",IF(G45="","",(SUM($G$3:G45)-J45)/SUM($G$3:G45)))</f>
        <v>0.767728237791932</v>
      </c>
      <c r="L45" s="3">
        <f>IF(G45="","",$C$2+SUM($G$3:G45)*$L$2)</f>
        <v>1.5937152777777777</v>
      </c>
      <c r="M45" s="8">
        <f t="shared" si="4"/>
        <v>0.12711805555555555</v>
      </c>
    </row>
    <row r="46" spans="1:14" ht="12">
      <c r="A46" s="1">
        <v>45</v>
      </c>
      <c r="B46" s="10" t="s">
        <v>69</v>
      </c>
      <c r="C46" s="11">
        <v>1.752777777777778</v>
      </c>
      <c r="D46" s="11">
        <v>1.754861111111111</v>
      </c>
      <c r="E46" s="3">
        <f t="shared" si="0"/>
        <v>0.002083333333332993</v>
      </c>
      <c r="F46" s="3">
        <f t="shared" si="1"/>
        <v>0.031944444444444775</v>
      </c>
      <c r="G46" s="7">
        <v>0.03125</v>
      </c>
      <c r="H46" s="4">
        <f t="shared" si="2"/>
        <v>1.0222222222222328</v>
      </c>
      <c r="I46" s="4">
        <f t="shared" si="3"/>
        <v>1.0888888888888886</v>
      </c>
      <c r="J46" s="3">
        <f>IF(C46="","",IF(G46="","",IF(D46="",SUM($G$3:G46)-(C46-$C$2),SUM($G$3:G46)-(D46-$C$2))))</f>
        <v>0.37708333333333344</v>
      </c>
      <c r="K46" s="4">
        <f>IF(J46="","",IF(G46="","",(SUM($G$3:G46)-J46)/SUM($G$3:G46)))</f>
        <v>0.7737499999999999</v>
      </c>
      <c r="L46" s="3">
        <f>IF(G46="","",$C$2+SUM($G$3:G46)*$L$2)</f>
        <v>1.6152777777777776</v>
      </c>
      <c r="M46" s="8">
        <f t="shared" si="4"/>
        <v>0.1395833333333334</v>
      </c>
      <c r="N46" s="5" t="s">
        <v>70</v>
      </c>
    </row>
    <row r="47" spans="1:14" ht="12">
      <c r="A47" s="1">
        <v>46</v>
      </c>
      <c r="B47" s="6" t="s">
        <v>71</v>
      </c>
      <c r="C47" s="11">
        <v>1.7743055555555556</v>
      </c>
      <c r="D47" s="8"/>
      <c r="E47" s="3">
        <f t="shared" si="0"/>
      </c>
      <c r="F47" s="3">
        <f t="shared" si="1"/>
        <v>0.019444444444444597</v>
      </c>
      <c r="G47" s="7">
        <v>0.027777777777777776</v>
      </c>
      <c r="H47" s="4">
        <f t="shared" si="2"/>
        <v>0.7000000000000055</v>
      </c>
      <c r="I47" s="4">
        <f t="shared" si="3"/>
        <v>0.7000000000000055</v>
      </c>
      <c r="J47" s="3">
        <f>IF(C47="","",IF(G47="","",IF(D47="",SUM($G$3:G47)-(C47-$C$2),SUM($G$3:G47)-(D47-$C$2))))</f>
        <v>0.3854166666666665</v>
      </c>
      <c r="K47" s="4">
        <f>IF(J47="","",IF(G47="","",(SUM($G$3:G47)-J47)/SUM($G$3:G47)))</f>
        <v>0.7725409836065574</v>
      </c>
      <c r="L47" s="3">
        <f>IF(G47="","",$C$2+SUM($G$3:G47)*$L$2)</f>
        <v>1.6344444444444441</v>
      </c>
      <c r="M47" s="8">
        <f t="shared" si="4"/>
        <v>0.13986111111111144</v>
      </c>
      <c r="N47" s="5" t="s">
        <v>72</v>
      </c>
    </row>
    <row r="49" spans="1:13" s="18" customFormat="1" ht="12">
      <c r="A49" s="12"/>
      <c r="B49" s="13" t="s">
        <v>29</v>
      </c>
      <c r="C49" s="14">
        <f>INDEX(C1:C47,COUNTA(C1:C47),1)-C2</f>
        <v>1.309027777777778</v>
      </c>
      <c r="D49" s="15"/>
      <c r="E49" s="14">
        <f>SUM(E2:E47)</f>
        <v>0.22361111111111087</v>
      </c>
      <c r="F49" s="14">
        <f>SUM(F2:F47)</f>
        <v>1.085416666666667</v>
      </c>
      <c r="G49" s="14">
        <f>SUM(G2:G47)</f>
        <v>1.6944444444444444</v>
      </c>
      <c r="H49" s="16">
        <f>F49/G49</f>
        <v>0.6405737704918034</v>
      </c>
      <c r="I49" s="17">
        <f>(E49+F49)/G49</f>
        <v>0.7725409836065573</v>
      </c>
      <c r="J49" s="15"/>
      <c r="K49" s="16"/>
      <c r="L49" s="15"/>
      <c r="M49" s="15"/>
    </row>
    <row r="51" ht="12">
      <c r="C51" s="3" t="s">
        <v>30</v>
      </c>
    </row>
    <row r="52" spans="3:8" ht="12">
      <c r="C52" s="3">
        <f aca="true" t="shared" si="5" ref="C52:C97">C2</f>
        <v>0.46527777777777773</v>
      </c>
      <c r="D52" s="3" t="str">
        <f aca="true" t="shared" si="6" ref="D52:D97">" "&amp;B2&amp;" "</f>
        <v> 深山橋 </v>
      </c>
      <c r="E52" s="3">
        <f aca="true" t="shared" si="7" ref="E52:E97">IF(D2="","",D2)</f>
      </c>
      <c r="F52" s="3" t="s">
        <v>31</v>
      </c>
      <c r="G52" s="3">
        <f aca="true" t="shared" si="8" ref="G52:G97">IF(F3=0,"",F3)</f>
        <v>0.04652777777777778</v>
      </c>
      <c r="H52" s="3" t="s">
        <v>32</v>
      </c>
    </row>
    <row r="53" spans="3:8" ht="12">
      <c r="C53" s="3">
        <f t="shared" si="5"/>
        <v>0.5118055555555555</v>
      </c>
      <c r="D53" s="3" t="str">
        <f t="shared" si="6"/>
        <v> ヌカザス山 </v>
      </c>
      <c r="E53" s="3">
        <f t="shared" si="7"/>
      </c>
      <c r="F53" s="3" t="s">
        <v>31</v>
      </c>
      <c r="G53" s="3">
        <f t="shared" si="8"/>
        <v>0.028472222222222232</v>
      </c>
      <c r="H53" s="3" t="s">
        <v>32</v>
      </c>
    </row>
    <row r="54" spans="3:8" ht="12">
      <c r="C54" s="3">
        <f t="shared" si="5"/>
        <v>0.5402777777777777</v>
      </c>
      <c r="D54" s="3" t="str">
        <f t="shared" si="6"/>
        <v> 三頭山 </v>
      </c>
      <c r="E54" s="3">
        <f t="shared" si="7"/>
      </c>
      <c r="F54" s="3" t="s">
        <v>31</v>
      </c>
      <c r="G54" s="3">
        <f t="shared" si="8"/>
        <v>0.02777777777777779</v>
      </c>
      <c r="H54" s="3" t="s">
        <v>32</v>
      </c>
    </row>
    <row r="55" spans="3:8" ht="12">
      <c r="C55" s="3">
        <f t="shared" si="5"/>
        <v>0.5680555555555555</v>
      </c>
      <c r="D55" s="3" t="str">
        <f t="shared" si="6"/>
        <v> 槇寄山 </v>
      </c>
      <c r="E55" s="3">
        <f t="shared" si="7"/>
        <v>0.5708333333333333</v>
      </c>
      <c r="F55" s="3" t="s">
        <v>31</v>
      </c>
      <c r="G55" s="3">
        <f t="shared" si="8"/>
        <v>0.006944444444444531</v>
      </c>
      <c r="H55" s="3" t="s">
        <v>32</v>
      </c>
    </row>
    <row r="56" spans="3:8" ht="12">
      <c r="C56" s="3">
        <f t="shared" si="5"/>
        <v>0.5777777777777778</v>
      </c>
      <c r="D56" s="3" t="str">
        <f t="shared" si="6"/>
        <v> 田和分岐 </v>
      </c>
      <c r="E56" s="3">
        <f t="shared" si="7"/>
      </c>
      <c r="F56" s="3" t="s">
        <v>31</v>
      </c>
      <c r="G56" s="3">
        <f t="shared" si="8"/>
        <v>0.01736111111111105</v>
      </c>
      <c r="H56" s="3" t="s">
        <v>32</v>
      </c>
    </row>
    <row r="57" spans="3:8" ht="12">
      <c r="C57" s="3">
        <f t="shared" si="5"/>
        <v>0.5951388888888889</v>
      </c>
      <c r="D57" s="3" t="str">
        <f t="shared" si="6"/>
        <v> 笛吹峠 </v>
      </c>
      <c r="E57" s="3">
        <f t="shared" si="7"/>
        <v>0.60625</v>
      </c>
      <c r="F57" s="3" t="s">
        <v>31</v>
      </c>
      <c r="G57" s="3">
        <f t="shared" si="8"/>
        <v>0.01388888888888895</v>
      </c>
      <c r="H57" s="3" t="s">
        <v>32</v>
      </c>
    </row>
    <row r="58" spans="3:8" ht="12">
      <c r="C58" s="3">
        <f t="shared" si="5"/>
        <v>0.6201388888888889</v>
      </c>
      <c r="D58" s="3" t="str">
        <f t="shared" si="6"/>
        <v> 小棡峠 </v>
      </c>
      <c r="E58" s="3">
        <f t="shared" si="7"/>
      </c>
      <c r="F58" s="3" t="s">
        <v>31</v>
      </c>
      <c r="G58" s="3">
        <f t="shared" si="8"/>
        <v>0.011805555555555514</v>
      </c>
      <c r="H58" s="3" t="s">
        <v>32</v>
      </c>
    </row>
    <row r="59" spans="3:8" ht="12">
      <c r="C59" s="3">
        <f t="shared" si="5"/>
        <v>0.6319444444444444</v>
      </c>
      <c r="D59" s="3" t="str">
        <f t="shared" si="6"/>
        <v> 土俵岳 </v>
      </c>
      <c r="E59" s="3">
        <f t="shared" si="7"/>
      </c>
      <c r="F59" s="3" t="s">
        <v>31</v>
      </c>
      <c r="G59" s="3">
        <f t="shared" si="8"/>
        <v>0.00347222222222221</v>
      </c>
      <c r="H59" s="3" t="s">
        <v>32</v>
      </c>
    </row>
    <row r="60" spans="3:8" ht="12">
      <c r="C60" s="3">
        <f t="shared" si="5"/>
        <v>0.6354166666666666</v>
      </c>
      <c r="D60" s="3" t="str">
        <f t="shared" si="6"/>
        <v> 日原峠 </v>
      </c>
      <c r="E60" s="3">
        <f t="shared" si="7"/>
        <v>0.6368055555555555</v>
      </c>
      <c r="F60" s="3" t="s">
        <v>31</v>
      </c>
      <c r="G60" s="3">
        <f t="shared" si="8"/>
        <v>0.002777777777777768</v>
      </c>
      <c r="H60" s="3" t="s">
        <v>32</v>
      </c>
    </row>
    <row r="61" spans="3:8" ht="12">
      <c r="C61" s="3">
        <f t="shared" si="5"/>
        <v>0.6395833333333333</v>
      </c>
      <c r="D61" s="3" t="str">
        <f t="shared" si="6"/>
        <v> 水場 </v>
      </c>
      <c r="E61" s="3">
        <f t="shared" si="7"/>
        <v>0.6416666666666667</v>
      </c>
      <c r="F61" s="3" t="s">
        <v>31</v>
      </c>
      <c r="G61" s="3">
        <f t="shared" si="8"/>
        <v>0.004166666666666652</v>
      </c>
      <c r="H61" s="3" t="s">
        <v>32</v>
      </c>
    </row>
    <row r="62" spans="3:8" ht="12">
      <c r="C62" s="3">
        <f t="shared" si="5"/>
        <v>0.6458333333333334</v>
      </c>
      <c r="D62" s="3" t="str">
        <f t="shared" si="6"/>
        <v> 日原峠 </v>
      </c>
      <c r="E62" s="3">
        <f t="shared" si="7"/>
        <v>0.6611111111111111</v>
      </c>
      <c r="F62" s="3" t="s">
        <v>31</v>
      </c>
      <c r="G62" s="3">
        <f t="shared" si="8"/>
        <v>0.016666666666666607</v>
      </c>
      <c r="H62" s="3" t="s">
        <v>32</v>
      </c>
    </row>
    <row r="63" spans="3:8" ht="12">
      <c r="C63" s="3">
        <f t="shared" si="5"/>
        <v>0.6777777777777777</v>
      </c>
      <c r="D63" s="3" t="str">
        <f t="shared" si="6"/>
        <v> 浅間峠 </v>
      </c>
      <c r="E63" s="3">
        <f t="shared" si="7"/>
      </c>
      <c r="F63" s="3" t="s">
        <v>31</v>
      </c>
      <c r="G63" s="3">
        <f t="shared" si="8"/>
        <v>0.022222222222222254</v>
      </c>
      <c r="H63" s="3" t="s">
        <v>32</v>
      </c>
    </row>
    <row r="64" spans="3:8" ht="12">
      <c r="C64" s="3">
        <f t="shared" si="5"/>
        <v>0.7</v>
      </c>
      <c r="D64" s="3" t="str">
        <f t="shared" si="6"/>
        <v> 熊倉山 </v>
      </c>
      <c r="E64" s="3">
        <f t="shared" si="7"/>
      </c>
      <c r="F64" s="3" t="s">
        <v>31</v>
      </c>
      <c r="G64" s="3">
        <f t="shared" si="8"/>
        <v>0.011805555555555514</v>
      </c>
      <c r="H64" s="3" t="s">
        <v>32</v>
      </c>
    </row>
    <row r="65" spans="3:8" ht="12">
      <c r="C65" s="3">
        <f t="shared" si="5"/>
        <v>0.7118055555555555</v>
      </c>
      <c r="D65" s="3" t="str">
        <f t="shared" si="6"/>
        <v> 三国山 </v>
      </c>
      <c r="E65" s="3">
        <f t="shared" si="7"/>
      </c>
      <c r="F65" s="3" t="s">
        <v>31</v>
      </c>
      <c r="G65" s="3">
        <f t="shared" si="8"/>
        <v>0.013888888888889062</v>
      </c>
      <c r="H65" s="3" t="s">
        <v>32</v>
      </c>
    </row>
    <row r="66" spans="3:8" ht="12">
      <c r="C66" s="3">
        <f t="shared" si="5"/>
        <v>0.7256944444444445</v>
      </c>
      <c r="D66" s="3" t="str">
        <f t="shared" si="6"/>
        <v> 連行峰 </v>
      </c>
      <c r="E66" s="3">
        <f t="shared" si="7"/>
      </c>
      <c r="F66" s="3" t="s">
        <v>31</v>
      </c>
      <c r="G66" s="3">
        <f t="shared" si="8"/>
        <v>0.025694444444444464</v>
      </c>
      <c r="H66" s="3" t="s">
        <v>32</v>
      </c>
    </row>
    <row r="67" spans="3:8" ht="12">
      <c r="C67" s="3">
        <f t="shared" si="5"/>
        <v>0.751388888888889</v>
      </c>
      <c r="D67" s="3" t="str">
        <f t="shared" si="6"/>
        <v> 醍醐峠 </v>
      </c>
      <c r="E67" s="3">
        <f t="shared" si="7"/>
      </c>
      <c r="F67" s="3" t="s">
        <v>31</v>
      </c>
      <c r="G67" s="3">
        <f t="shared" si="8"/>
        <v>0.009027777777777635</v>
      </c>
      <c r="H67" s="3" t="s">
        <v>32</v>
      </c>
    </row>
    <row r="68" spans="3:8" ht="12">
      <c r="C68" s="3">
        <f t="shared" si="5"/>
        <v>0.7604166666666666</v>
      </c>
      <c r="D68" s="3" t="str">
        <f t="shared" si="6"/>
        <v> 和田峠 </v>
      </c>
      <c r="E68" s="3">
        <f t="shared" si="7"/>
        <v>0.7715277777777777</v>
      </c>
      <c r="F68" s="3" t="s">
        <v>31</v>
      </c>
      <c r="G68" s="3">
        <f t="shared" si="8"/>
        <v>0.011805555555555625</v>
      </c>
      <c r="H68" s="3" t="s">
        <v>32</v>
      </c>
    </row>
    <row r="69" spans="3:8" ht="12">
      <c r="C69" s="3">
        <f t="shared" si="5"/>
        <v>0.7833333333333333</v>
      </c>
      <c r="D69" s="3" t="str">
        <f t="shared" si="6"/>
        <v> 陣馬山 </v>
      </c>
      <c r="E69" s="3">
        <f t="shared" si="7"/>
        <v>0.79375</v>
      </c>
      <c r="F69" s="3" t="s">
        <v>31</v>
      </c>
      <c r="G69" s="3">
        <f t="shared" si="8"/>
        <v>0.01736111111111105</v>
      </c>
      <c r="H69" s="3" t="s">
        <v>32</v>
      </c>
    </row>
    <row r="70" spans="3:8" ht="12">
      <c r="C70" s="3">
        <f t="shared" si="5"/>
        <v>0.811111111111111</v>
      </c>
      <c r="D70" s="3" t="str">
        <f t="shared" si="6"/>
        <v> 明王峠 </v>
      </c>
      <c r="E70" s="3">
        <f t="shared" si="7"/>
      </c>
      <c r="F70" s="3" t="s">
        <v>31</v>
      </c>
      <c r="G70" s="3">
        <f t="shared" si="8"/>
        <v>0.03194444444444455</v>
      </c>
      <c r="H70" s="3" t="s">
        <v>32</v>
      </c>
    </row>
    <row r="71" spans="3:8" ht="12">
      <c r="C71" s="3">
        <f t="shared" si="5"/>
        <v>0.8430555555555556</v>
      </c>
      <c r="D71" s="3" t="str">
        <f t="shared" si="6"/>
        <v> 景信山 </v>
      </c>
      <c r="E71" s="3">
        <f t="shared" si="7"/>
      </c>
      <c r="F71" s="3" t="s">
        <v>31</v>
      </c>
      <c r="G71" s="3">
        <f t="shared" si="8"/>
        <v>0.029861111111111116</v>
      </c>
      <c r="H71" s="3" t="s">
        <v>32</v>
      </c>
    </row>
    <row r="72" spans="3:8" ht="12">
      <c r="C72" s="3">
        <f t="shared" si="5"/>
        <v>0.8729166666666667</v>
      </c>
      <c r="D72" s="3" t="str">
        <f t="shared" si="6"/>
        <v> 一丁平 </v>
      </c>
      <c r="E72" s="3">
        <f t="shared" si="7"/>
        <v>0.8916666666666666</v>
      </c>
      <c r="F72" s="3" t="s">
        <v>31</v>
      </c>
      <c r="G72" s="3">
        <f t="shared" si="8"/>
        <v>0.008333333333333415</v>
      </c>
      <c r="H72" s="3" t="s">
        <v>32</v>
      </c>
    </row>
    <row r="73" spans="3:8" ht="12">
      <c r="C73" s="3">
        <f t="shared" si="5"/>
        <v>0.9</v>
      </c>
      <c r="D73" s="3" t="str">
        <f t="shared" si="6"/>
        <v> 城山 </v>
      </c>
      <c r="E73" s="3">
        <f t="shared" si="7"/>
      </c>
      <c r="F73" s="3" t="s">
        <v>31</v>
      </c>
      <c r="G73" s="3">
        <f t="shared" si="8"/>
        <v>0.022222222222222143</v>
      </c>
      <c r="H73" s="3" t="s">
        <v>32</v>
      </c>
    </row>
    <row r="74" spans="3:8" ht="12">
      <c r="C74" s="3">
        <f t="shared" si="5"/>
        <v>0.9222222222222222</v>
      </c>
      <c r="D74" s="3" t="str">
        <f t="shared" si="6"/>
        <v> 千木良 </v>
      </c>
      <c r="E74" s="3">
        <f t="shared" si="7"/>
        <v>0.9263888888888889</v>
      </c>
      <c r="F74" s="3" t="s">
        <v>31</v>
      </c>
      <c r="G74" s="3">
        <f t="shared" si="8"/>
        <v>0.026388888888888906</v>
      </c>
      <c r="H74" s="3" t="s">
        <v>32</v>
      </c>
    </row>
    <row r="75" spans="3:8" ht="12">
      <c r="C75" s="3">
        <f t="shared" si="5"/>
        <v>0.9527777777777778</v>
      </c>
      <c r="D75" s="3" t="str">
        <f t="shared" si="6"/>
        <v> 嵐山 </v>
      </c>
      <c r="E75" s="3">
        <f t="shared" si="7"/>
      </c>
      <c r="F75" s="3" t="s">
        <v>31</v>
      </c>
      <c r="G75" s="3">
        <f t="shared" si="8"/>
        <v>0.02499999999999991</v>
      </c>
      <c r="H75" s="3" t="s">
        <v>32</v>
      </c>
    </row>
    <row r="76" spans="3:8" ht="12">
      <c r="C76" s="3">
        <f t="shared" si="5"/>
        <v>0.9777777777777777</v>
      </c>
      <c r="D76" s="3" t="str">
        <f t="shared" si="6"/>
        <v> プレジャー
フォレスト前BS </v>
      </c>
      <c r="E76" s="3">
        <f t="shared" si="7"/>
      </c>
      <c r="F76" s="3" t="s">
        <v>31</v>
      </c>
      <c r="G76" s="3">
        <f t="shared" si="8"/>
        <v>0.026388888888888906</v>
      </c>
      <c r="H76" s="3" t="s">
        <v>32</v>
      </c>
    </row>
    <row r="77" spans="3:8" ht="12">
      <c r="C77" s="3">
        <f t="shared" si="5"/>
        <v>1.0041666666666667</v>
      </c>
      <c r="D77" s="3" t="str">
        <f t="shared" si="6"/>
        <v> 顕鏡寺 </v>
      </c>
      <c r="E77" s="3">
        <f t="shared" si="7"/>
        <v>1.0243055555555556</v>
      </c>
      <c r="F77" s="3" t="s">
        <v>31</v>
      </c>
      <c r="G77" s="3">
        <f t="shared" si="8"/>
        <v>0.026388888888888795</v>
      </c>
      <c r="H77" s="3" t="s">
        <v>32</v>
      </c>
    </row>
    <row r="78" spans="3:8" ht="12">
      <c r="C78" s="3">
        <f t="shared" si="5"/>
        <v>1.0506944444444444</v>
      </c>
      <c r="D78" s="3" t="str">
        <f t="shared" si="6"/>
        <v> 石老山 </v>
      </c>
      <c r="E78" s="3">
        <f t="shared" si="7"/>
      </c>
      <c r="F78" s="3" t="s">
        <v>31</v>
      </c>
      <c r="G78" s="3">
        <f t="shared" si="8"/>
        <v>0.022222222222222365</v>
      </c>
      <c r="H78" s="3" t="s">
        <v>32</v>
      </c>
    </row>
    <row r="79" spans="3:8" ht="12">
      <c r="C79" s="3">
        <f t="shared" si="5"/>
        <v>1.0729166666666667</v>
      </c>
      <c r="D79" s="3" t="str">
        <f t="shared" si="6"/>
        <v> 篠原BS </v>
      </c>
      <c r="E79" s="3">
        <f t="shared" si="7"/>
      </c>
      <c r="F79" s="3" t="s">
        <v>31</v>
      </c>
      <c r="G79" s="3">
        <f t="shared" si="8"/>
        <v>0.0347222222222221</v>
      </c>
      <c r="H79" s="3" t="s">
        <v>32</v>
      </c>
    </row>
    <row r="80" spans="3:9" ht="12">
      <c r="C80" s="3">
        <f t="shared" si="5"/>
        <v>1.1076388888888888</v>
      </c>
      <c r="D80" s="3" t="str">
        <f t="shared" si="6"/>
        <v> 石砂山 </v>
      </c>
      <c r="E80" s="3">
        <f t="shared" si="7"/>
      </c>
      <c r="F80" s="3" t="s">
        <v>31</v>
      </c>
      <c r="G80" s="3">
        <f t="shared" si="8"/>
        <v>0.028472222222222232</v>
      </c>
      <c r="H80" s="3" t="s">
        <v>32</v>
      </c>
      <c r="I80" s="4" t="s">
        <v>33</v>
      </c>
    </row>
    <row r="81" spans="3:9" ht="12">
      <c r="C81" s="3">
        <f t="shared" si="5"/>
        <v>1.136111111111111</v>
      </c>
      <c r="D81" s="3" t="str">
        <f t="shared" si="6"/>
        <v> 西野々BS </v>
      </c>
      <c r="E81" s="3">
        <f t="shared" si="7"/>
        <v>1.1680555555555556</v>
      </c>
      <c r="F81" s="3" t="s">
        <v>31</v>
      </c>
      <c r="G81" s="3">
        <f t="shared" si="8"/>
        <v>0.05486111111111103</v>
      </c>
      <c r="H81" s="3" t="s">
        <v>32</v>
      </c>
      <c r="I81" s="5"/>
    </row>
    <row r="82" spans="3:9" ht="12">
      <c r="C82" s="3">
        <f t="shared" si="5"/>
        <v>1.2229166666666667</v>
      </c>
      <c r="D82" s="3" t="str">
        <f t="shared" si="6"/>
        <v> 焼山 </v>
      </c>
      <c r="E82" s="3">
        <f t="shared" si="7"/>
        <v>1.225</v>
      </c>
      <c r="F82" s="3" t="s">
        <v>31</v>
      </c>
      <c r="G82" s="3">
        <f t="shared" si="8"/>
        <v>0.030555555555555447</v>
      </c>
      <c r="H82" s="3" t="s">
        <v>32</v>
      </c>
      <c r="I82" s="5"/>
    </row>
    <row r="83" spans="3:9" ht="12">
      <c r="C83" s="3">
        <f t="shared" si="5"/>
        <v>1.2555555555555555</v>
      </c>
      <c r="D83" s="3" t="str">
        <f t="shared" si="6"/>
        <v> 黍殻避難小屋 </v>
      </c>
      <c r="E83" s="3">
        <f t="shared" si="7"/>
      </c>
      <c r="F83" s="3" t="s">
        <v>31</v>
      </c>
      <c r="G83" s="3">
        <f t="shared" si="8"/>
        <v>0.021527777777777812</v>
      </c>
      <c r="H83" s="3" t="s">
        <v>32</v>
      </c>
      <c r="I83" s="5"/>
    </row>
    <row r="84" spans="3:9" ht="12">
      <c r="C84" s="3">
        <f t="shared" si="5"/>
        <v>1.2770833333333333</v>
      </c>
      <c r="D84" s="3" t="str">
        <f t="shared" si="6"/>
        <v> 姫次 </v>
      </c>
      <c r="E84" s="3">
        <f t="shared" si="7"/>
        <v>1.2854166666666667</v>
      </c>
      <c r="F84" s="3" t="s">
        <v>31</v>
      </c>
      <c r="G84" s="3">
        <f t="shared" si="8"/>
        <v>0.04236111111111107</v>
      </c>
      <c r="H84" s="3" t="s">
        <v>32</v>
      </c>
      <c r="I84" s="5"/>
    </row>
    <row r="85" spans="3:9" ht="12">
      <c r="C85" s="3">
        <f t="shared" si="5"/>
        <v>1.3277777777777777</v>
      </c>
      <c r="D85" s="3" t="str">
        <f t="shared" si="6"/>
        <v> 蛭ヶ岳 </v>
      </c>
      <c r="E85" s="3">
        <f t="shared" si="7"/>
        <v>1.3333333333333333</v>
      </c>
      <c r="F85" s="3" t="s">
        <v>31</v>
      </c>
      <c r="G85" s="3">
        <f t="shared" si="8"/>
        <v>0.043749999999999956</v>
      </c>
      <c r="H85" s="3" t="s">
        <v>32</v>
      </c>
      <c r="I85" s="5"/>
    </row>
    <row r="86" spans="3:9" ht="12">
      <c r="C86" s="3">
        <f t="shared" si="5"/>
        <v>1.3770833333333332</v>
      </c>
      <c r="D86" s="3" t="str">
        <f t="shared" si="6"/>
        <v> 丹沢山 </v>
      </c>
      <c r="E86" s="3">
        <f t="shared" si="7"/>
        <v>1.3993055555555556</v>
      </c>
      <c r="F86" s="3" t="s">
        <v>31</v>
      </c>
      <c r="G86" s="3">
        <f t="shared" si="8"/>
        <v>0.03125</v>
      </c>
      <c r="H86" s="3" t="s">
        <v>32</v>
      </c>
      <c r="I86" s="5"/>
    </row>
    <row r="87" spans="3:9" ht="12">
      <c r="C87" s="3">
        <f t="shared" si="5"/>
        <v>1.4305555555555556</v>
      </c>
      <c r="D87" s="3" t="str">
        <f t="shared" si="6"/>
        <v> 塔ノ岳 </v>
      </c>
      <c r="E87" s="3">
        <f t="shared" si="7"/>
        <v>1.4375</v>
      </c>
      <c r="F87" s="3" t="s">
        <v>31</v>
      </c>
      <c r="G87" s="3">
        <f t="shared" si="8"/>
        <v>0.016666666666666607</v>
      </c>
      <c r="H87" s="3" t="s">
        <v>32</v>
      </c>
      <c r="I87" s="5"/>
    </row>
    <row r="88" spans="3:9" ht="12">
      <c r="C88" s="3">
        <f t="shared" si="5"/>
        <v>1.4541666666666666</v>
      </c>
      <c r="D88" s="3" t="str">
        <f t="shared" si="6"/>
        <v> 新大日 </v>
      </c>
      <c r="E88" s="3">
        <f t="shared" si="7"/>
        <v>1.4625</v>
      </c>
      <c r="F88" s="3" t="s">
        <v>31</v>
      </c>
      <c r="G88" s="3">
        <f t="shared" si="8"/>
        <v>0.047222222222222276</v>
      </c>
      <c r="H88" s="3" t="s">
        <v>32</v>
      </c>
      <c r="I88" s="5"/>
    </row>
    <row r="89" spans="3:9" ht="12">
      <c r="C89" s="3">
        <f t="shared" si="5"/>
        <v>1.5097222222222222</v>
      </c>
      <c r="D89" s="3" t="str">
        <f t="shared" si="6"/>
        <v> 三ノ塔 </v>
      </c>
      <c r="E89" s="3">
        <f t="shared" si="7"/>
      </c>
      <c r="F89" s="3" t="s">
        <v>31</v>
      </c>
      <c r="G89" s="3">
        <f t="shared" si="8"/>
        <v>0.03125</v>
      </c>
      <c r="H89" s="3" t="s">
        <v>32</v>
      </c>
      <c r="I89" s="5"/>
    </row>
    <row r="90" spans="3:9" ht="12">
      <c r="C90" s="3">
        <f t="shared" si="5"/>
        <v>1.5409722222222222</v>
      </c>
      <c r="D90" s="3" t="str">
        <f t="shared" si="6"/>
        <v> 富士見山荘(水場) </v>
      </c>
      <c r="E90" s="3">
        <f t="shared" si="7"/>
        <v>1.5645833333333332</v>
      </c>
      <c r="F90" s="3" t="s">
        <v>31</v>
      </c>
      <c r="G90" s="3">
        <f t="shared" si="8"/>
        <v>0.013888888888889062</v>
      </c>
      <c r="H90" s="3" t="s">
        <v>32</v>
      </c>
      <c r="I90" s="5"/>
    </row>
    <row r="91" spans="3:9" ht="12">
      <c r="C91" s="3">
        <f t="shared" si="5"/>
        <v>1.5784722222222223</v>
      </c>
      <c r="D91" s="3" t="str">
        <f t="shared" si="6"/>
        <v> ヤビツ峠 </v>
      </c>
      <c r="E91" s="3">
        <f t="shared" si="7"/>
        <v>1.5819444444444446</v>
      </c>
      <c r="F91" s="3" t="s">
        <v>31</v>
      </c>
      <c r="G91" s="3">
        <f t="shared" si="8"/>
        <v>0.03611111111111098</v>
      </c>
      <c r="H91" s="3" t="s">
        <v>32</v>
      </c>
      <c r="I91" s="5"/>
    </row>
    <row r="92" spans="3:9" ht="12">
      <c r="C92" s="3">
        <f t="shared" si="5"/>
        <v>1.6180555555555556</v>
      </c>
      <c r="D92" s="3" t="str">
        <f t="shared" si="6"/>
        <v> 大山 </v>
      </c>
      <c r="E92" s="3">
        <f t="shared" si="7"/>
        <v>1.6201388888888888</v>
      </c>
      <c r="F92" s="3" t="s">
        <v>31</v>
      </c>
      <c r="G92" s="3">
        <f t="shared" si="8"/>
        <v>0.03750000000000009</v>
      </c>
      <c r="H92" s="3" t="s">
        <v>32</v>
      </c>
      <c r="I92" s="5"/>
    </row>
    <row r="93" spans="3:9" ht="12">
      <c r="C93" s="3">
        <f t="shared" si="5"/>
        <v>1.6576388888888889</v>
      </c>
      <c r="D93" s="3" t="str">
        <f t="shared" si="6"/>
        <v> 浅間山 </v>
      </c>
      <c r="E93" s="3">
        <f t="shared" si="7"/>
      </c>
      <c r="F93" s="3" t="s">
        <v>31</v>
      </c>
      <c r="G93" s="3">
        <f t="shared" si="8"/>
        <v>0.03125</v>
      </c>
      <c r="H93" s="3" t="s">
        <v>32</v>
      </c>
      <c r="I93" s="5"/>
    </row>
    <row r="94" spans="3:9" ht="12">
      <c r="C94" s="3">
        <f t="shared" si="5"/>
        <v>1.6888888888888889</v>
      </c>
      <c r="D94" s="3" t="str">
        <f t="shared" si="6"/>
        <v> 高取山 </v>
      </c>
      <c r="E94" s="3">
        <f t="shared" si="7"/>
        <v>1.6916666666666667</v>
      </c>
      <c r="F94" s="3" t="s">
        <v>31</v>
      </c>
      <c r="G94" s="3">
        <f t="shared" si="8"/>
        <v>0.022222222222222143</v>
      </c>
      <c r="H94" s="3" t="s">
        <v>32</v>
      </c>
      <c r="I94" s="5"/>
    </row>
    <row r="95" spans="3:9" ht="12">
      <c r="C95" s="3">
        <f t="shared" si="5"/>
        <v>1.7138888888888888</v>
      </c>
      <c r="D95" s="3" t="str">
        <f t="shared" si="6"/>
        <v> 念仏山 </v>
      </c>
      <c r="E95" s="3">
        <f t="shared" si="7"/>
        <v>1.7208333333333332</v>
      </c>
      <c r="F95" s="3" t="s">
        <v>31</v>
      </c>
      <c r="G95" s="3">
        <f t="shared" si="8"/>
        <v>0.031944444444444775</v>
      </c>
      <c r="H95" s="3" t="s">
        <v>32</v>
      </c>
      <c r="I95" s="5"/>
    </row>
    <row r="96" spans="3:9" ht="12">
      <c r="C96" s="3">
        <f t="shared" si="5"/>
        <v>1.752777777777778</v>
      </c>
      <c r="D96" s="3" t="str">
        <f t="shared" si="6"/>
        <v> 弘法山 </v>
      </c>
      <c r="E96" s="3">
        <f t="shared" si="7"/>
        <v>1.754861111111111</v>
      </c>
      <c r="F96" s="3" t="s">
        <v>31</v>
      </c>
      <c r="G96" s="3">
        <f t="shared" si="8"/>
        <v>0.019444444444444597</v>
      </c>
      <c r="H96" s="3" t="s">
        <v>32</v>
      </c>
      <c r="I96" s="5" t="s">
        <v>70</v>
      </c>
    </row>
    <row r="97" spans="3:9" ht="12">
      <c r="C97" s="3">
        <f t="shared" si="5"/>
        <v>1.7743055555555556</v>
      </c>
      <c r="D97" s="3" t="str">
        <f t="shared" si="6"/>
        <v> 東海大学前駅 </v>
      </c>
      <c r="E97" s="3">
        <f t="shared" si="7"/>
      </c>
      <c r="F97" s="3" t="s">
        <v>31</v>
      </c>
      <c r="G97" s="3">
        <f t="shared" si="8"/>
      </c>
      <c r="H97" s="3" t="s">
        <v>32</v>
      </c>
      <c r="I97" s="5"/>
    </row>
    <row r="98" ht="12">
      <c r="H98" s="3"/>
    </row>
    <row r="99" spans="3:8" ht="12">
      <c r="C99" s="3" t="s">
        <v>34</v>
      </c>
      <c r="D99" s="19">
        <f>F49</f>
        <v>1.085416666666667</v>
      </c>
      <c r="E99" s="3" t="s">
        <v>35</v>
      </c>
      <c r="F99" s="19">
        <f>E49</f>
        <v>0.22361111111111087</v>
      </c>
      <c r="G99" s="3" t="s">
        <v>36</v>
      </c>
      <c r="H99" s="19">
        <f>D99+F99</f>
        <v>1.3090277777777777</v>
      </c>
    </row>
    <row r="100" spans="3:8" ht="12">
      <c r="C100" s="3" t="s">
        <v>37</v>
      </c>
      <c r="D100" s="19">
        <f>G49</f>
        <v>1.6944444444444444</v>
      </c>
      <c r="E100" s="3" t="s">
        <v>38</v>
      </c>
      <c r="F100" s="20">
        <f>H99/D100</f>
        <v>0.7725409836065573</v>
      </c>
      <c r="H100" s="3"/>
    </row>
    <row r="101" spans="3:6" ht="12">
      <c r="C101" s="3" t="s">
        <v>73</v>
      </c>
      <c r="E101" s="21">
        <v>102</v>
      </c>
      <c r="F101" s="3" t="s">
        <v>39</v>
      </c>
    </row>
    <row r="102" spans="3:9" ht="12">
      <c r="C102" s="3" t="s">
        <v>74</v>
      </c>
      <c r="F102" s="22">
        <v>8787</v>
      </c>
      <c r="G102" s="3" t="s">
        <v>75</v>
      </c>
      <c r="H102" s="22">
        <v>9296</v>
      </c>
      <c r="I102" s="4" t="s">
        <v>40</v>
      </c>
    </row>
  </sheetData>
  <sheetProtection selectLockedCells="1" selectUnlockedCells="1"/>
  <conditionalFormatting sqref="K3:K47">
    <cfRule type="cellIs" priority="1" dxfId="0" operator="equal" stopIfTrue="1">
      <formula>""</formula>
    </cfRule>
    <cfRule type="cellIs" priority="2" dxfId="1" operator="greaterThan" stopIfTrue="1">
      <formula>L$2</formula>
    </cfRule>
  </conditionalFormatting>
  <conditionalFormatting sqref="M3:M47">
    <cfRule type="cellIs" priority="3" dxfId="0" operator="equal" stopIfTrue="1">
      <formula>""</formula>
    </cfRule>
    <cfRule type="expression" priority="4" dxfId="2" stopIfTrue="1">
      <formula>K3&gt;L$2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toshiya</dc:creator>
  <cp:keywords/>
  <dc:description/>
  <cp:lastModifiedBy>toshiya</cp:lastModifiedBy>
  <dcterms:created xsi:type="dcterms:W3CDTF">2014-04-30T15:26:33Z</dcterms:created>
  <dcterms:modified xsi:type="dcterms:W3CDTF">2014-04-30T15:26:51Z</dcterms:modified>
  <cp:category/>
  <cp:version/>
  <cp:contentType/>
  <cp:contentStatus/>
</cp:coreProperties>
</file>