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6955" windowHeight="16170" activeTab="0"/>
  </bookViews>
  <sheets>
    <sheet name="20130928 白峰三山縦走" sheetId="1" r:id="rId1"/>
    <sheet name="白峰三山縦走(行程表)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<sst xmlns="http://schemas.openxmlformats.org/spreadsheetml/2006/main" count="126" uniqueCount="47">
  <si>
    <t>No</t>
  </si>
  <si>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</si>
  <si>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</si>
  <si>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</si>
  <si>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</si>
  <si>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</si>
  <si>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</si>
  <si>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</si>
  <si>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</si>
  <si>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累積短縮時間</t>
  </si>
  <si>
    <t>累積短縮率</t>
  </si>
  <si>
    <t>目標時間</t>
  </si>
  <si>
    <t>目標時間差</t>
  </si>
  <si>
    <t>奈良田</t>
  </si>
  <si>
    <t>広河内橋</t>
  </si>
  <si>
    <t>広河原庵</t>
  </si>
  <si>
    <t>大門沢小屋</t>
  </si>
  <si>
    <t>大門沢下降点</t>
  </si>
  <si>
    <t>農鳥岳</t>
  </si>
  <si>
    <t>農鳥小屋</t>
  </si>
  <si>
    <t>間ノ岳</t>
  </si>
  <si>
    <t>北岳山荘</t>
  </si>
  <si>
    <t>北岳</t>
  </si>
  <si>
    <t>肩ノ小屋</t>
  </si>
  <si>
    <t>小太郎尾根分岐</t>
  </si>
  <si>
    <t>白根御池小屋</t>
  </si>
  <si>
    <t>広河原</t>
  </si>
  <si>
    <t>合計</t>
  </si>
  <si>
    <t>行程表</t>
  </si>
  <si>
    <t>-(</t>
  </si>
  <si>
    <t>)-</t>
  </si>
  <si>
    <t>歩行時間</t>
  </si>
  <si>
    <t>＋休憩時間</t>
  </si>
  <si>
    <t>＝全行程</t>
  </si>
  <si>
    <t>標準コースタイム</t>
  </si>
  <si>
    <t>、短縮率</t>
  </si>
  <si>
    <t>km</t>
  </si>
  <si>
    <t>m</t>
  </si>
  <si>
    <t>小太郎山</t>
  </si>
  <si>
    <t>沿面距離(GPS)：</t>
  </si>
  <si>
    <t>累積標高差：+</t>
  </si>
  <si>
    <t>m、-</t>
  </si>
  <si>
    <t>経過時間</t>
  </si>
  <si>
    <t>時刻</t>
  </si>
  <si>
    <t>小太郎山ピストン</t>
  </si>
  <si>
    <t>広河原 14:00発、奈良田 14:48着。1,000円</t>
  </si>
  <si>
    <t>広河原 16:40発、奈良田 17:28着。1,000円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</si>
</sst>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17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9" fontId="0" fillId="0" borderId="2" xfId="0" applyNumberFormat="1" applyFill="1" applyBorder="1" applyAlignment="1">
      <alignment vertical="center"/>
    </xf>
    <xf numFmtId="9" fontId="0" fillId="0" borderId="2" xfId="0" applyNumberFormat="1" applyFont="1" applyFill="1" applyBorder="1" applyAlignment="1">
      <alignment vertical="center" wrapText="1"/>
    </xf>
    <xf numFmtId="9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vertical="center" wrapText="1"/>
    </xf>
    <xf numFmtId="9" fontId="0" fillId="0" borderId="2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"/>
    </sheetView>
  </sheetViews>
  <sheetFormatPr defaultColWidth="9.00390625" defaultRowHeight="12.75" outlineLevelCol="1"/>
  <cols>
    <col min="1" max="1" width="4.75390625" style="1" customWidth="1"/>
    <col min="2" max="2" width="29.625" style="2" customWidth="1"/>
    <col min="3" max="5" width="9.75390625" style="3" customWidth="1" outlineLevel="1"/>
    <col min="6" max="6" width="11.875" style="3" customWidth="1" outlineLevel="1"/>
    <col min="7" max="7" width="14.125" style="3" customWidth="1"/>
    <col min="8" max="8" width="9.125" style="4" customWidth="1" outlineLevel="1"/>
    <col min="9" max="9" width="16.375" style="4" customWidth="1" outlineLevel="1"/>
    <col min="10" max="10" width="14.125" style="3" customWidth="1" outlineLevel="1"/>
    <col min="11" max="11" width="11.875" style="4" customWidth="1" outlineLevel="1"/>
    <col min="12" max="12" width="9.125" style="3" customWidth="1"/>
    <col min="13" max="13" width="13.125" style="3" customWidth="1"/>
    <col min="14" max="16384" width="9.125" style="5" customWidth="1"/>
  </cols>
  <sheetData>
    <row r="1" spans="1:13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3" t="s">
        <v>12</v>
      </c>
    </row>
    <row r="2" spans="1:12" ht="12.75">
      <c r="A2" s="1">
        <v>1</v>
      </c>
      <c r="B2" s="6" t="s">
        <v>13</v>
      </c>
      <c r="C2" s="7">
        <v>0.02291666666666667</v>
      </c>
      <c r="D2" s="8"/>
      <c r="E2" s="3">
        <f aca="true" t="shared" si="0" ref="E2:E28">IF(D2="","",D2-C2)</f>
      </c>
      <c r="L2" s="9">
        <v>0.6</v>
      </c>
    </row>
    <row r="3" spans="1:13" ht="12.75">
      <c r="A3" s="1">
        <v>2</v>
      </c>
      <c r="B3" s="6" t="s">
        <v>14</v>
      </c>
      <c r="C3" s="10">
        <v>0.03125</v>
      </c>
      <c r="D3" s="10"/>
      <c r="E3" s="3">
        <f t="shared" si="0"/>
      </c>
      <c r="F3" s="3">
        <f aca="true" t="shared" si="1" ref="F3:F28">IF(C3="","",IF(D2="",C3-C2,C3-D2))</f>
        <v>0.008333333333333331</v>
      </c>
      <c r="G3" s="7">
        <v>0.013888888888888888</v>
      </c>
      <c r="H3" s="4">
        <f aca="true" t="shared" si="2" ref="H3:H28">IF(F3="","",IF(G3="","",F3/G3))</f>
        <v>0.5999999999999999</v>
      </c>
      <c r="I3" s="4">
        <f aca="true" t="shared" si="3" ref="I3:I28">IF(F3="","",IF(G3="","",IF(E3="",F3/G3,(E3+F3)/G3)))</f>
        <v>0.5999999999999999</v>
      </c>
      <c r="J3" s="3">
        <f>IF(C3="","",IF(G3="","",IF(D3="",SUM($G$3:G3)-(C3-$C$2),SUM($G$3:G3)-(D3-$C$2))))</f>
        <v>0.005555555555555557</v>
      </c>
      <c r="K3" s="4">
        <f>IF(J3="","",IF(G3="","",(SUM($G$3:G3)-J3)/SUM($G$3:G3)))</f>
        <v>0.5999999999999999</v>
      </c>
      <c r="L3" s="3">
        <f>IF(G3="","",$C$2+SUM($G$3:G3)*$L$2)</f>
        <v>0.03125</v>
      </c>
      <c r="M3" s="8">
        <f aca="true" t="shared" si="4" ref="M3:M28">IF(C3="","",IF(L3="","",IF(D3="",IF(L3-C3&lt;0,C3-L3,L3-C3),IF(L3-D3&lt;0,D3-L3,L3-D3))))</f>
        <v>0</v>
      </c>
    </row>
    <row r="4" spans="1:13" ht="12.75">
      <c r="A4" s="1">
        <v>3</v>
      </c>
      <c r="B4" s="6" t="s">
        <v>15</v>
      </c>
      <c r="C4" s="10">
        <v>0.04652777777777778</v>
      </c>
      <c r="D4" s="10">
        <v>0.049305555555555554</v>
      </c>
      <c r="E4" s="3">
        <f t="shared" si="0"/>
        <v>0.002777777777777775</v>
      </c>
      <c r="F4" s="3">
        <f t="shared" si="1"/>
        <v>0.015277777777777779</v>
      </c>
      <c r="G4" s="7">
        <v>0.024305555555555556</v>
      </c>
      <c r="H4" s="4">
        <f t="shared" si="2"/>
        <v>0.6285714285714286</v>
      </c>
      <c r="I4" s="4">
        <f t="shared" si="3"/>
        <v>0.7428571428571428</v>
      </c>
      <c r="J4" s="3">
        <f>IF(C4="","",IF(G4="","",IF(D4="",SUM($G$3:G4)-(C4-$C$2),SUM($G$3:G4)-(D4-$C$2))))</f>
        <v>0.011805555555555562</v>
      </c>
      <c r="K4" s="4">
        <f>IF(J4="","",IF(G4="","",(SUM($G$3:G4)-J4)/SUM($G$3:G4)))</f>
        <v>0.6909090909090908</v>
      </c>
      <c r="L4" s="3">
        <f>IF(G4="","",$C$2+SUM($G$3:G4)*$L$2)</f>
        <v>0.04583333333333334</v>
      </c>
      <c r="M4" s="8">
        <f t="shared" si="4"/>
        <v>0.003472222222222217</v>
      </c>
    </row>
    <row r="5" spans="1:13" ht="12.75">
      <c r="A5" s="1">
        <v>4</v>
      </c>
      <c r="B5" s="6" t="s">
        <v>16</v>
      </c>
      <c r="C5" s="10">
        <v>0.11180555555555556</v>
      </c>
      <c r="D5" s="10">
        <v>0.12013888888888889</v>
      </c>
      <c r="E5" s="3">
        <f t="shared" si="0"/>
        <v>0.008333333333333331</v>
      </c>
      <c r="F5" s="3">
        <f t="shared" si="1"/>
        <v>0.0625</v>
      </c>
      <c r="G5" s="7">
        <v>0.13194444444444445</v>
      </c>
      <c r="H5" s="4">
        <f t="shared" si="2"/>
        <v>0.47368421052631576</v>
      </c>
      <c r="I5" s="4">
        <f t="shared" si="3"/>
        <v>0.5368421052631579</v>
      </c>
      <c r="J5" s="3">
        <f>IF(C5="","",IF(G5="","",IF(D5="",SUM($G$3:G5)-(C5-$C$2),SUM($G$3:G5)-(D5-$C$2))))</f>
        <v>0.07291666666666667</v>
      </c>
      <c r="K5" s="4">
        <f>IF(J5="","",IF(G5="","",(SUM($G$3:G5)-J5)/SUM($G$3:G5)))</f>
        <v>0.5714285714285714</v>
      </c>
      <c r="L5" s="3">
        <f>IF(G5="","",$C$2+SUM($G$3:G5)*$L$2)</f>
        <v>0.125</v>
      </c>
      <c r="M5" s="8">
        <f t="shared" si="4"/>
        <v>0.004861111111111108</v>
      </c>
    </row>
    <row r="6" spans="1:13" ht="12.75">
      <c r="A6" s="1">
        <v>5</v>
      </c>
      <c r="B6" s="6" t="s">
        <v>17</v>
      </c>
      <c r="C6" s="10">
        <v>0.20625</v>
      </c>
      <c r="D6" s="10"/>
      <c r="E6" s="3">
        <f t="shared" si="0"/>
      </c>
      <c r="F6" s="3">
        <f t="shared" si="1"/>
        <v>0.0861111111111111</v>
      </c>
      <c r="G6" s="7">
        <v>0.16666666666666666</v>
      </c>
      <c r="H6" s="4">
        <f t="shared" si="2"/>
        <v>0.5166666666666666</v>
      </c>
      <c r="I6" s="4">
        <f t="shared" si="3"/>
        <v>0.5166666666666666</v>
      </c>
      <c r="J6" s="3">
        <f>IF(C6="","",IF(G6="","",IF(D6="",SUM($G$3:G6)-(C6-$C$2),SUM($G$3:G6)-(D6-$C$2))))</f>
        <v>0.15347222222222226</v>
      </c>
      <c r="K6" s="4">
        <f>IF(J6="","",IF(G6="","",(SUM($G$3:G6)-J6)/SUM($G$3:G6)))</f>
        <v>0.5443298969072164</v>
      </c>
      <c r="L6" s="3">
        <f>IF(G6="","",$C$2+SUM($G$3:G6)*$L$2)</f>
        <v>0.225</v>
      </c>
      <c r="M6" s="8">
        <f t="shared" si="4"/>
        <v>0.018750000000000017</v>
      </c>
    </row>
    <row r="7" spans="1:13" ht="12">
      <c r="A7" s="1">
        <v>6</v>
      </c>
      <c r="B7" s="6" t="s">
        <v>18</v>
      </c>
      <c r="C7" s="10">
        <v>0.22708333333333333</v>
      </c>
      <c r="D7" s="10">
        <v>0.24375</v>
      </c>
      <c r="E7" s="3">
        <f t="shared" si="0"/>
        <v>0.016666666666666663</v>
      </c>
      <c r="F7" s="3">
        <f t="shared" si="1"/>
        <v>0.020833333333333343</v>
      </c>
      <c r="G7" s="7">
        <v>0.041666666666666664</v>
      </c>
      <c r="H7" s="4">
        <f t="shared" si="2"/>
        <v>0.5000000000000002</v>
      </c>
      <c r="I7" s="4">
        <f t="shared" si="3"/>
        <v>0.9000000000000001</v>
      </c>
      <c r="J7" s="3">
        <f>IF(C7="","",IF(G7="","",IF(D7="",SUM($G$3:G7)-(C7-$C$2),SUM($G$3:G7)-(D7-$C$2))))</f>
        <v>0.15763888888888894</v>
      </c>
      <c r="K7" s="4">
        <f>IF(J7="","",IF(G7="","",(SUM($G$3:G7)-J7)/SUM($G$3:G7)))</f>
        <v>0.58348623853211</v>
      </c>
      <c r="L7" s="3">
        <f>IF(G7="","",$C$2+SUM($G$3:G7)*$L$2)</f>
        <v>0.25</v>
      </c>
      <c r="M7" s="8">
        <f t="shared" si="4"/>
        <v>0.0062500000000000056</v>
      </c>
    </row>
    <row r="8" spans="1:13" ht="12">
      <c r="A8" s="1">
        <v>7</v>
      </c>
      <c r="B8" s="6" t="s">
        <v>19</v>
      </c>
      <c r="C8" s="10">
        <v>0.27291666666666664</v>
      </c>
      <c r="D8" s="10">
        <v>0.27569444444444446</v>
      </c>
      <c r="E8" s="3">
        <f t="shared" si="0"/>
        <v>0.0027777777777778234</v>
      </c>
      <c r="F8" s="3">
        <f t="shared" si="1"/>
        <v>0.029166666666666646</v>
      </c>
      <c r="G8" s="7">
        <v>0.04861111111111111</v>
      </c>
      <c r="H8" s="4">
        <f t="shared" si="2"/>
        <v>0.5999999999999995</v>
      </c>
      <c r="I8" s="4">
        <f t="shared" si="3"/>
        <v>0.6571428571428577</v>
      </c>
      <c r="J8" s="3">
        <f>IF(C8="","",IF(G8="","",IF(D8="",SUM($G$3:G8)-(C8-$C$2),SUM($G$3:G8)-(D8-$C$2))))</f>
        <v>0.1743055555555556</v>
      </c>
      <c r="K8" s="4">
        <f>IF(J8="","",IF(G8="","",(SUM($G$3:G8)-J8)/SUM($G$3:G8)))</f>
        <v>0.5918699186991869</v>
      </c>
      <c r="L8" s="3">
        <f>IF(G8="","",$C$2+SUM($G$3:G8)*$L$2)</f>
        <v>0.2791666666666667</v>
      </c>
      <c r="M8" s="8">
        <f t="shared" si="4"/>
        <v>0.00347222222222221</v>
      </c>
    </row>
    <row r="9" spans="1:13" ht="12">
      <c r="A9" s="1">
        <v>8</v>
      </c>
      <c r="B9" s="6" t="s">
        <v>20</v>
      </c>
      <c r="C9" s="10">
        <v>0.31527777777777777</v>
      </c>
      <c r="D9" s="10">
        <v>0.32083333333333336</v>
      </c>
      <c r="E9" s="3">
        <f t="shared" si="0"/>
        <v>0.005555555555555591</v>
      </c>
      <c r="F9" s="3">
        <f t="shared" si="1"/>
        <v>0.039583333333333304</v>
      </c>
      <c r="G9" s="7">
        <v>0.0625</v>
      </c>
      <c r="H9" s="4">
        <f t="shared" si="2"/>
        <v>0.6333333333333329</v>
      </c>
      <c r="I9" s="4">
        <f t="shared" si="3"/>
        <v>0.7222222222222223</v>
      </c>
      <c r="J9" s="3">
        <f>IF(C9="","",IF(G9="","",IF(D9="",SUM($G$3:G9)-(C9-$C$2),SUM($G$3:G9)-(D9-$C$2))))</f>
        <v>0.19166666666666665</v>
      </c>
      <c r="K9" s="4">
        <f>IF(J9="","",IF(G9="","",(SUM($G$3:G9)-J9)/SUM($G$3:G9)))</f>
        <v>0.6085106382978724</v>
      </c>
      <c r="L9" s="3">
        <f>IF(G9="","",$C$2+SUM($G$3:G9)*$L$2)</f>
        <v>0.31666666666666665</v>
      </c>
      <c r="M9" s="8">
        <f t="shared" si="4"/>
        <v>0.004166666666666707</v>
      </c>
    </row>
    <row r="10" spans="1:13" ht="12">
      <c r="A10" s="1">
        <v>9</v>
      </c>
      <c r="B10" s="6" t="s">
        <v>21</v>
      </c>
      <c r="C10" s="10">
        <v>0.3506944444444444</v>
      </c>
      <c r="D10" s="10">
        <v>0.3638888888888889</v>
      </c>
      <c r="E10" s="3">
        <f t="shared" si="0"/>
        <v>0.013194444444444453</v>
      </c>
      <c r="F10" s="3">
        <f t="shared" si="1"/>
        <v>0.02986111111111106</v>
      </c>
      <c r="G10" s="7">
        <v>0.05555555555555555</v>
      </c>
      <c r="H10" s="4">
        <f t="shared" si="2"/>
        <v>0.5374999999999991</v>
      </c>
      <c r="I10" s="4">
        <f t="shared" si="3"/>
        <v>0.7749999999999992</v>
      </c>
      <c r="J10" s="3">
        <f>IF(C10="","",IF(G10="","",IF(D10="",SUM($G$3:G10)-(C10-$C$2),SUM($G$3:G10)-(D10-$C$2))))</f>
        <v>0.20416666666666672</v>
      </c>
      <c r="K10" s="4">
        <f>IF(J10="","",IF(G10="","",(SUM($G$3:G10)-J10)/SUM($G$3:G10)))</f>
        <v>0.6254777070063694</v>
      </c>
      <c r="L10" s="3">
        <f>IF(G10="","",$C$2+SUM($G$3:G10)*$L$2)</f>
        <v>0.35</v>
      </c>
      <c r="M10" s="8">
        <f t="shared" si="4"/>
        <v>0.013888888888888895</v>
      </c>
    </row>
    <row r="11" spans="1:13" ht="12">
      <c r="A11" s="1">
        <v>10</v>
      </c>
      <c r="B11" s="6" t="s">
        <v>22</v>
      </c>
      <c r="C11" s="10">
        <v>0.39444444444444443</v>
      </c>
      <c r="D11" s="10">
        <v>0.4055555555555555</v>
      </c>
      <c r="E11" s="3">
        <f t="shared" si="0"/>
        <v>0.011111111111111072</v>
      </c>
      <c r="F11" s="3">
        <f t="shared" si="1"/>
        <v>0.030555555555555558</v>
      </c>
      <c r="G11" s="7">
        <v>0.05555555555555555</v>
      </c>
      <c r="H11" s="4">
        <f t="shared" si="2"/>
        <v>0.55</v>
      </c>
      <c r="I11" s="4">
        <f t="shared" si="3"/>
        <v>0.7499999999999993</v>
      </c>
      <c r="J11" s="3">
        <f>IF(C11="","",IF(G11="","",IF(D11="",SUM($G$3:G11)-(C11-$C$2),SUM($G$3:G11)-(D11-$C$2))))</f>
        <v>0.21805555555555567</v>
      </c>
      <c r="K11" s="4">
        <f>IF(J11="","",IF(G11="","",(SUM($G$3:G11)-J11)/SUM($G$3:G11)))</f>
        <v>0.636994219653179</v>
      </c>
      <c r="L11" s="3">
        <f>IF(G11="","",$C$2+SUM($G$3:G11)*$L$2)</f>
        <v>0.3833333333333334</v>
      </c>
      <c r="M11" s="8">
        <f t="shared" si="4"/>
        <v>0.022222222222222088</v>
      </c>
    </row>
    <row r="12" spans="1:13" ht="12">
      <c r="A12" s="1">
        <v>11</v>
      </c>
      <c r="B12" s="6" t="s">
        <v>23</v>
      </c>
      <c r="C12" s="10">
        <v>0.4152777777777778</v>
      </c>
      <c r="D12" s="10">
        <v>0.41944444444444445</v>
      </c>
      <c r="E12" s="3">
        <f t="shared" si="0"/>
        <v>0.004166666666666652</v>
      </c>
      <c r="F12" s="3">
        <f t="shared" si="1"/>
        <v>0.009722222222222299</v>
      </c>
      <c r="G12" s="7">
        <v>0.027777777777777776</v>
      </c>
      <c r="H12" s="4">
        <f t="shared" si="2"/>
        <v>0.35000000000000275</v>
      </c>
      <c r="I12" s="4">
        <f t="shared" si="3"/>
        <v>0.5000000000000022</v>
      </c>
      <c r="J12" s="3">
        <f>IF(C12="","",IF(G12="","",IF(D12="",SUM($G$3:G12)-(C12-$C$2),SUM($G$3:G12)-(D12-$C$2))))</f>
        <v>0.2319444444444445</v>
      </c>
      <c r="K12" s="4">
        <f>IF(J12="","",IF(G12="","",(SUM($G$3:G12)-J12)/SUM($G$3:G12)))</f>
        <v>0.630939226519337</v>
      </c>
      <c r="L12" s="3">
        <f>IF(G12="","",$C$2+SUM($G$3:G12)*$L$2)</f>
        <v>0.4</v>
      </c>
      <c r="M12" s="8">
        <f t="shared" si="4"/>
        <v>0.01944444444444443</v>
      </c>
    </row>
    <row r="13" spans="1:13" ht="12">
      <c r="A13" s="1">
        <v>12</v>
      </c>
      <c r="B13" s="6" t="s">
        <v>24</v>
      </c>
      <c r="C13" s="10">
        <v>0.4263888888888889</v>
      </c>
      <c r="D13" s="10"/>
      <c r="E13" s="3">
        <f t="shared" si="0"/>
      </c>
      <c r="F13" s="3">
        <f t="shared" si="1"/>
        <v>0.00694444444444442</v>
      </c>
      <c r="G13" s="7">
        <v>0.013888888888888888</v>
      </c>
      <c r="H13" s="4">
        <f t="shared" si="2"/>
        <v>0.4999999999999982</v>
      </c>
      <c r="I13" s="4">
        <f t="shared" si="3"/>
        <v>0.4999999999999982</v>
      </c>
      <c r="J13" s="3">
        <f>IF(C13="","",IF(G13="","",IF(D13="",SUM($G$3:G13)-(C13-$C$2),SUM($G$3:G13)-(D13-$C$2))))</f>
        <v>0.23888888888888893</v>
      </c>
      <c r="K13" s="4">
        <f>IF(J13="","",IF(G13="","",(SUM($G$3:G13)-J13)/SUM($G$3:G13)))</f>
        <v>0.628108108108108</v>
      </c>
      <c r="L13" s="3">
        <f>IF(G13="","",$C$2+SUM($G$3:G13)*$L$2)</f>
        <v>0.4083333333333333</v>
      </c>
      <c r="M13" s="8">
        <f t="shared" si="4"/>
        <v>0.018055555555555547</v>
      </c>
    </row>
    <row r="14" spans="1:13" ht="12">
      <c r="A14" s="1">
        <v>13</v>
      </c>
      <c r="B14" s="11" t="s">
        <v>38</v>
      </c>
      <c r="C14" s="10">
        <v>0.4583333333333333</v>
      </c>
      <c r="D14" s="10">
        <v>0.4680555555555555</v>
      </c>
      <c r="E14" s="3">
        <f t="shared" si="0"/>
        <v>0.009722222222222188</v>
      </c>
      <c r="F14" s="3">
        <f t="shared" si="1"/>
        <v>0.03194444444444444</v>
      </c>
      <c r="G14" s="7">
        <v>0.05555555555555555</v>
      </c>
      <c r="H14" s="4">
        <f t="shared" si="2"/>
        <v>0.575</v>
      </c>
      <c r="I14" s="4">
        <f t="shared" si="3"/>
        <v>0.7499999999999993</v>
      </c>
      <c r="J14" s="3">
        <f>IF(C14="","",IF(G14="","",IF(D14="",SUM($G$3:G14)-(C14-$C$2),SUM($G$3:G14)-(D14-$C$2))))</f>
        <v>0.2527777777777779</v>
      </c>
      <c r="K14" s="4">
        <f>IF(J14="","",IF(G14="","",(SUM($G$3:G14)-J14)/SUM($G$3:G14)))</f>
        <v>0.6378109452736317</v>
      </c>
      <c r="L14" s="3">
        <f>IF(G14="","",$C$2+SUM($G$3:G14)*$L$2)</f>
        <v>0.44166666666666665</v>
      </c>
      <c r="M14" s="8">
        <f t="shared" si="4"/>
        <v>0.02638888888888885</v>
      </c>
    </row>
    <row r="15" spans="1:13" ht="12">
      <c r="A15" s="1">
        <v>14</v>
      </c>
      <c r="B15" s="6" t="s">
        <v>24</v>
      </c>
      <c r="C15" s="10">
        <v>0.5027777777777778</v>
      </c>
      <c r="D15" s="10"/>
      <c r="E15" s="3">
        <f t="shared" si="0"/>
      </c>
      <c r="F15" s="3">
        <f t="shared" si="1"/>
        <v>0.034722222222222265</v>
      </c>
      <c r="G15" s="7">
        <v>0.0625</v>
      </c>
      <c r="H15" s="4">
        <f t="shared" si="2"/>
        <v>0.5555555555555562</v>
      </c>
      <c r="I15" s="4">
        <f t="shared" si="3"/>
        <v>0.5555555555555562</v>
      </c>
      <c r="J15" s="3">
        <f>IF(C15="","",IF(G15="","",IF(D15="",SUM($G$3:G15)-(C15-$C$2),SUM($G$3:G15)-(D15-$C$2))))</f>
        <v>0.28055555555555567</v>
      </c>
      <c r="K15" s="4">
        <f>IF(J15="","",IF(G15="","",(SUM($G$3:G15)-J15)/SUM($G$3:G15)))</f>
        <v>0.6310502283105022</v>
      </c>
      <c r="L15" s="3">
        <f>IF(G15="","",$C$2+SUM($G$3:G15)*$L$2)</f>
        <v>0.47916666666666674</v>
      </c>
      <c r="M15" s="8">
        <f t="shared" si="4"/>
        <v>0.023611111111111027</v>
      </c>
    </row>
    <row r="16" spans="1:13" ht="12">
      <c r="A16" s="1">
        <v>15</v>
      </c>
      <c r="B16" s="6" t="s">
        <v>25</v>
      </c>
      <c r="C16" s="10">
        <v>0.5222222222222223</v>
      </c>
      <c r="D16" s="10">
        <v>0.5277777777777778</v>
      </c>
      <c r="E16" s="3">
        <f t="shared" si="0"/>
        <v>0.005555555555555536</v>
      </c>
      <c r="F16" s="3">
        <f t="shared" si="1"/>
        <v>0.019444444444444486</v>
      </c>
      <c r="G16" s="7">
        <v>0.0625</v>
      </c>
      <c r="H16" s="4">
        <f t="shared" si="2"/>
        <v>0.3111111111111118</v>
      </c>
      <c r="I16" s="4">
        <f t="shared" si="3"/>
        <v>0.40000000000000036</v>
      </c>
      <c r="J16" s="3">
        <f>IF(C16="","",IF(G16="","",IF(D16="",SUM($G$3:G16)-(C16-$C$2),SUM($G$3:G16)-(D16-$C$2))))</f>
        <v>0.31805555555555565</v>
      </c>
      <c r="K16" s="4">
        <f>IF(J16="","",IF(G16="","",(SUM($G$3:G16)-J16)/SUM($G$3:G16)))</f>
        <v>0.6135021097046413</v>
      </c>
      <c r="L16" s="3">
        <f>IF(G16="","",$C$2+SUM($G$3:G16)*$L$2)</f>
        <v>0.5166666666666667</v>
      </c>
      <c r="M16" s="8">
        <f t="shared" si="4"/>
        <v>0.011111111111111072</v>
      </c>
    </row>
    <row r="17" spans="1:13" ht="12">
      <c r="A17" s="1">
        <v>16</v>
      </c>
      <c r="B17" s="11" t="s">
        <v>26</v>
      </c>
      <c r="C17" s="10">
        <v>0.5590277777777778</v>
      </c>
      <c r="D17" s="10"/>
      <c r="E17" s="3">
        <f t="shared" si="0"/>
      </c>
      <c r="F17" s="3">
        <f t="shared" si="1"/>
        <v>0.03125</v>
      </c>
      <c r="G17" s="7">
        <v>0.0763888888888889</v>
      </c>
      <c r="H17" s="4">
        <f t="shared" si="2"/>
        <v>0.40909090909090906</v>
      </c>
      <c r="I17" s="4">
        <f t="shared" si="3"/>
        <v>0.40909090909090906</v>
      </c>
      <c r="J17" s="3">
        <f>IF(C17="","",IF(G17="","",IF(D17="",SUM($G$3:G17)-(C17-$C$2),SUM($G$3:G17)-(D17-$C$2))))</f>
        <v>0.3631944444444445</v>
      </c>
      <c r="K17" s="4">
        <f>IF(J17="","",IF(G17="","",(SUM($G$3:G17)-J17)/SUM($G$3:G17)))</f>
        <v>0.5961389961389961</v>
      </c>
      <c r="L17" s="3">
        <f>IF(G17="","",$C$2+SUM($G$3:G17)*$L$2)</f>
        <v>0.5625</v>
      </c>
      <c r="M17" s="8">
        <f t="shared" si="4"/>
        <v>0.00347222222222221</v>
      </c>
    </row>
    <row r="18" spans="1:13" ht="12">
      <c r="A18" s="1">
        <v>17</v>
      </c>
      <c r="B18" s="6"/>
      <c r="C18" s="10"/>
      <c r="D18" s="10"/>
      <c r="E18" s="3">
        <f t="shared" si="0"/>
      </c>
      <c r="F18" s="3">
        <f t="shared" si="1"/>
      </c>
      <c r="G18" s="7"/>
      <c r="H18" s="4">
        <f t="shared" si="2"/>
      </c>
      <c r="I18" s="4">
        <f t="shared" si="3"/>
      </c>
      <c r="J18" s="3">
        <f>IF(C18="","",IF(G18="","",IF(D18="",SUM($G$3:G18)-(C18-$C$2),SUM($G$3:G18)-(D18-$C$2))))</f>
      </c>
      <c r="K18" s="4">
        <f>IF(J18="","",IF(G18="","",(SUM($G$3:G18)-J18)/SUM($G$3:G18)))</f>
      </c>
      <c r="L18" s="3">
        <f>IF(G18="","",$C$2+SUM($G$3:G18)*$L$2)</f>
      </c>
      <c r="M18" s="8">
        <f t="shared" si="4"/>
      </c>
    </row>
    <row r="19" spans="1:13" ht="12">
      <c r="A19" s="1">
        <v>18</v>
      </c>
      <c r="B19" s="6"/>
      <c r="C19" s="10"/>
      <c r="D19" s="10"/>
      <c r="E19" s="3">
        <f t="shared" si="0"/>
      </c>
      <c r="F19" s="3">
        <f t="shared" si="1"/>
      </c>
      <c r="G19" s="7"/>
      <c r="H19" s="4">
        <f t="shared" si="2"/>
      </c>
      <c r="I19" s="4">
        <f t="shared" si="3"/>
      </c>
      <c r="J19" s="3">
        <f>IF(C19="","",IF(G19="","",IF(D19="",SUM($G$3:G19)-(C19-$C$2),SUM($G$3:G19)-(D19-$C$2))))</f>
      </c>
      <c r="K19" s="4">
        <f>IF(J19="","",IF(G19="","",(SUM($G$3:G19)-J19)/SUM($G$3:G19)))</f>
      </c>
      <c r="L19" s="3">
        <f>IF(G19="","",$C$2+SUM($G$3:G19)*$L$2)</f>
      </c>
      <c r="M19" s="8">
        <f t="shared" si="4"/>
      </c>
    </row>
    <row r="20" spans="1:13" ht="12">
      <c r="A20" s="1">
        <v>19</v>
      </c>
      <c r="B20" s="6"/>
      <c r="C20" s="10"/>
      <c r="D20" s="10"/>
      <c r="E20" s="3">
        <f t="shared" si="0"/>
      </c>
      <c r="F20" s="3">
        <f t="shared" si="1"/>
      </c>
      <c r="G20" s="7"/>
      <c r="H20" s="4">
        <f t="shared" si="2"/>
      </c>
      <c r="I20" s="4">
        <f t="shared" si="3"/>
      </c>
      <c r="J20" s="3">
        <f>IF(C20="","",IF(G20="","",IF(D20="",SUM($G$3:G20)-(C20-$C$2),SUM($G$3:G20)-(D20-$C$2))))</f>
      </c>
      <c r="K20" s="4">
        <f>IF(J20="","",IF(G20="","",(SUM($G$3:G20)-J20)/SUM($G$3:G20)))</f>
      </c>
      <c r="L20" s="3">
        <f>IF(G20="","",$C$2+SUM($G$3:G20)*$L$2)</f>
      </c>
      <c r="M20" s="8">
        <f t="shared" si="4"/>
      </c>
    </row>
    <row r="21" spans="1:13" ht="12">
      <c r="A21" s="1">
        <v>20</v>
      </c>
      <c r="B21" s="6"/>
      <c r="C21" s="10"/>
      <c r="D21" s="10"/>
      <c r="E21" s="3">
        <f t="shared" si="0"/>
      </c>
      <c r="F21" s="3">
        <f t="shared" si="1"/>
      </c>
      <c r="G21" s="7"/>
      <c r="H21" s="4">
        <f t="shared" si="2"/>
      </c>
      <c r="I21" s="4">
        <f t="shared" si="3"/>
      </c>
      <c r="J21" s="3">
        <f>IF(C21="","",IF(G21="","",IF(D21="",SUM($G$3:G21)-(C21-$C$2),SUM($G$3:G21)-(D21-$C$2))))</f>
      </c>
      <c r="K21" s="4">
        <f>IF(J21="","",IF(G21="","",(SUM($G$3:G21)-J21)/SUM($G$3:G21)))</f>
      </c>
      <c r="L21" s="3">
        <f>IF(G21="","",$C$2+SUM($G$3:G21)*$L$2)</f>
      </c>
      <c r="M21" s="8">
        <f t="shared" si="4"/>
      </c>
    </row>
    <row r="22" spans="1:13" ht="12">
      <c r="A22" s="1">
        <v>21</v>
      </c>
      <c r="B22" s="11"/>
      <c r="C22" s="10"/>
      <c r="D22" s="10"/>
      <c r="E22" s="3">
        <f t="shared" si="0"/>
      </c>
      <c r="F22" s="3">
        <f t="shared" si="1"/>
      </c>
      <c r="G22" s="7"/>
      <c r="H22" s="4">
        <f t="shared" si="2"/>
      </c>
      <c r="I22" s="4">
        <f t="shared" si="3"/>
      </c>
      <c r="J22" s="3">
        <f>IF(C22="","",IF(G22="","",IF(D22="",SUM($G$3:G22)-(C22-$C$2),SUM($G$3:G22)-(D22-$C$2))))</f>
      </c>
      <c r="K22" s="4">
        <f>IF(J22="","",IF(G22="","",(SUM($G$3:G22)-J22)/SUM($G$3:G22)))</f>
      </c>
      <c r="L22" s="3">
        <f>IF(G22="","",$C$2+SUM($G$3:G22)*$L$2)</f>
      </c>
      <c r="M22" s="8">
        <f t="shared" si="4"/>
      </c>
    </row>
    <row r="23" spans="1:13" ht="12">
      <c r="A23" s="1">
        <v>22</v>
      </c>
      <c r="B23" s="11"/>
      <c r="C23" s="10"/>
      <c r="D23" s="10"/>
      <c r="E23" s="3">
        <f t="shared" si="0"/>
      </c>
      <c r="F23" s="3">
        <f t="shared" si="1"/>
      </c>
      <c r="G23" s="7"/>
      <c r="H23" s="4">
        <f t="shared" si="2"/>
      </c>
      <c r="I23" s="4">
        <f t="shared" si="3"/>
      </c>
      <c r="J23" s="3">
        <f>IF(C23="","",IF(G23="","",IF(D23="",SUM($G$3:G23)-(C23-$C$2),SUM($G$3:G23)-(D23-$C$2))))</f>
      </c>
      <c r="K23" s="4">
        <f>IF(J23="","",IF(G23="","",(SUM($G$3:G23)-J23)/SUM($G$3:G23)))</f>
      </c>
      <c r="L23" s="3">
        <f>IF(G23="","",$C$2+SUM($G$3:G23)*$L$2)</f>
      </c>
      <c r="M23" s="8">
        <f t="shared" si="4"/>
      </c>
    </row>
    <row r="24" spans="1:13" ht="12">
      <c r="A24" s="1">
        <v>23</v>
      </c>
      <c r="B24" s="11"/>
      <c r="C24" s="10"/>
      <c r="D24" s="10"/>
      <c r="E24" s="3">
        <f t="shared" si="0"/>
      </c>
      <c r="F24" s="3">
        <f t="shared" si="1"/>
      </c>
      <c r="G24" s="7"/>
      <c r="H24" s="4">
        <f t="shared" si="2"/>
      </c>
      <c r="I24" s="4">
        <f t="shared" si="3"/>
      </c>
      <c r="J24" s="3">
        <f>IF(C24="","",IF(G24="","",IF(D24="",SUM($G$3:G24)-(C24-$C$2),SUM($G$3:G24)-(D24-$C$2))))</f>
      </c>
      <c r="K24" s="4">
        <f>IF(J24="","",IF(G24="","",(SUM($G$3:G24)-J24)/SUM($G$3:G24)))</f>
      </c>
      <c r="L24" s="3">
        <f>IF(G24="","",$C$2+SUM($G$3:G24)*$L$2)</f>
      </c>
      <c r="M24" s="8">
        <f t="shared" si="4"/>
      </c>
    </row>
    <row r="25" spans="1:13" ht="12">
      <c r="A25" s="1">
        <v>24</v>
      </c>
      <c r="B25" s="6"/>
      <c r="C25" s="10"/>
      <c r="D25" s="10"/>
      <c r="E25" s="3">
        <f t="shared" si="0"/>
      </c>
      <c r="F25" s="3">
        <f t="shared" si="1"/>
      </c>
      <c r="G25" s="7"/>
      <c r="H25" s="4">
        <f t="shared" si="2"/>
      </c>
      <c r="I25" s="4">
        <f t="shared" si="3"/>
      </c>
      <c r="J25" s="3">
        <f>IF(C25="","",IF(G25="","",IF(D25="",SUM($G$3:G25)-(C25-$C$2),SUM($G$3:G25)-(D25-$C$2))))</f>
      </c>
      <c r="K25" s="4">
        <f>IF(J25="","",IF(G25="","",(SUM($G$3:G25)-J25)/SUM($G$3:G25)))</f>
      </c>
      <c r="L25" s="3">
        <f>IF(G25="","",$C$2+SUM($G$3:G25)*$L$2)</f>
      </c>
      <c r="M25" s="8">
        <f t="shared" si="4"/>
      </c>
    </row>
    <row r="26" spans="1:13" ht="12">
      <c r="A26" s="1">
        <v>25</v>
      </c>
      <c r="B26" s="6"/>
      <c r="C26" s="10"/>
      <c r="D26" s="10"/>
      <c r="E26" s="3">
        <f t="shared" si="0"/>
      </c>
      <c r="F26" s="3">
        <f t="shared" si="1"/>
      </c>
      <c r="G26" s="7"/>
      <c r="H26" s="4">
        <f t="shared" si="2"/>
      </c>
      <c r="I26" s="4">
        <f t="shared" si="3"/>
      </c>
      <c r="J26" s="3">
        <f>IF(C26="","",IF(G26="","",IF(D26="",SUM($G$3:G26)-(C26-$C$2),SUM($G$3:G26)-(D26-$C$2))))</f>
      </c>
      <c r="K26" s="4">
        <f>IF(J26="","",IF(G26="","",(SUM($G$3:G26)-J26)/SUM($G$3:G26)))</f>
      </c>
      <c r="L26" s="3">
        <f>IF(G26="","",$C$2+SUM($G$3:G26)*$L$2)</f>
      </c>
      <c r="M26" s="8">
        <f t="shared" si="4"/>
      </c>
    </row>
    <row r="27" spans="1:13" ht="12">
      <c r="A27" s="1">
        <v>26</v>
      </c>
      <c r="B27" s="6"/>
      <c r="C27" s="10"/>
      <c r="D27" s="10"/>
      <c r="E27" s="3">
        <f t="shared" si="0"/>
      </c>
      <c r="F27" s="3">
        <f t="shared" si="1"/>
      </c>
      <c r="G27" s="7"/>
      <c r="H27" s="4">
        <f t="shared" si="2"/>
      </c>
      <c r="I27" s="4">
        <f t="shared" si="3"/>
      </c>
      <c r="J27" s="3">
        <f>IF(C27="","",IF(G27="","",IF(D27="",SUM($G$3:G27)-(C27-$C$2),SUM($G$3:G27)-(D27-$C$2))))</f>
      </c>
      <c r="K27" s="4">
        <f>IF(J27="","",IF(G27="","",(SUM($G$3:G27)-J27)/SUM($G$3:G27)))</f>
      </c>
      <c r="L27" s="3">
        <f>IF(G27="","",$C$2+SUM($G$3:G27)*$L$2)</f>
      </c>
      <c r="M27" s="8">
        <f t="shared" si="4"/>
      </c>
    </row>
    <row r="28" spans="1:13" ht="12">
      <c r="A28" s="1">
        <v>27</v>
      </c>
      <c r="B28" s="6"/>
      <c r="C28" s="10"/>
      <c r="D28" s="8"/>
      <c r="E28" s="3">
        <f t="shared" si="0"/>
      </c>
      <c r="F28" s="3">
        <f t="shared" si="1"/>
      </c>
      <c r="G28" s="7"/>
      <c r="H28" s="4">
        <f t="shared" si="2"/>
      </c>
      <c r="I28" s="4">
        <f t="shared" si="3"/>
      </c>
      <c r="J28" s="3">
        <f>IF(C28="","",IF(G28="","",IF(D28="",SUM($G$3:G28)-(C28-$C$2),SUM($G$3:G28)-(D28-$C$2))))</f>
      </c>
      <c r="K28" s="4">
        <f>IF(J28="","",IF(G28="","",(SUM($G$3:G28)-J28)/SUM($G$3:G28)))</f>
      </c>
      <c r="L28" s="3">
        <f>IF(G28="","",$C$2+SUM($G$3:G28)*$L$2)</f>
      </c>
      <c r="M28" s="8">
        <f t="shared" si="4"/>
      </c>
    </row>
    <row r="30" spans="1:13" s="18" customFormat="1" ht="12">
      <c r="A30" s="12"/>
      <c r="B30" s="13" t="s">
        <v>27</v>
      </c>
      <c r="C30" s="14">
        <f>INDEX(C1:C28,COUNTA(C1:C28),1)-C2</f>
        <v>0.5361111111111111</v>
      </c>
      <c r="D30" s="15"/>
      <c r="E30" s="14">
        <f>SUM(E2:E28)</f>
        <v>0.07986111111111108</v>
      </c>
      <c r="F30" s="14">
        <f>SUM(F2:F28)</f>
        <v>0.45625000000000004</v>
      </c>
      <c r="G30" s="14">
        <f>SUM(G2:G28)</f>
        <v>0.8993055555555556</v>
      </c>
      <c r="H30" s="16">
        <f>F30/G30</f>
        <v>0.5073359073359074</v>
      </c>
      <c r="I30" s="17">
        <f>(E30+F30)/G30</f>
        <v>0.5961389961389961</v>
      </c>
      <c r="J30" s="15"/>
      <c r="K30" s="16"/>
      <c r="L30" s="15"/>
      <c r="M30" s="15"/>
    </row>
    <row r="32" ht="12">
      <c r="C32" s="3" t="s">
        <v>28</v>
      </c>
    </row>
    <row r="33" spans="3:8" ht="12">
      <c r="C33" s="3">
        <f aca="true" t="shared" si="5" ref="C33:C59">C2</f>
        <v>0.02291666666666667</v>
      </c>
      <c r="D33" s="3" t="str">
        <f aca="true" t="shared" si="6" ref="D33:D59">" "&amp;B2&amp;" "</f>
        <v> 奈良田 </v>
      </c>
      <c r="F33" s="3" t="s">
        <v>29</v>
      </c>
      <c r="G33" s="3">
        <f aca="true" t="shared" si="7" ref="G33:G58">IF(F3=0,"",F3)</f>
        <v>0.008333333333333331</v>
      </c>
      <c r="H33" s="3" t="s">
        <v>30</v>
      </c>
    </row>
    <row r="34" spans="3:8" ht="12">
      <c r="C34" s="3">
        <f t="shared" si="5"/>
        <v>0.03125</v>
      </c>
      <c r="D34" s="3" t="str">
        <f t="shared" si="6"/>
        <v> 広河内橋 </v>
      </c>
      <c r="E34" s="3">
        <f aca="true" t="shared" si="8" ref="E34:E58">IF(D3=0,"",D3)</f>
      </c>
      <c r="F34" s="3" t="s">
        <v>29</v>
      </c>
      <c r="G34" s="3">
        <f t="shared" si="7"/>
        <v>0.015277777777777779</v>
      </c>
      <c r="H34" s="3" t="s">
        <v>30</v>
      </c>
    </row>
    <row r="35" spans="3:8" ht="12">
      <c r="C35" s="3">
        <f t="shared" si="5"/>
        <v>0.04652777777777778</v>
      </c>
      <c r="D35" s="3" t="str">
        <f t="shared" si="6"/>
        <v> 広河原庵 </v>
      </c>
      <c r="E35" s="3">
        <f t="shared" si="8"/>
        <v>0.049305555555555554</v>
      </c>
      <c r="F35" s="3" t="s">
        <v>29</v>
      </c>
      <c r="G35" s="3">
        <f t="shared" si="7"/>
        <v>0.0625</v>
      </c>
      <c r="H35" s="3" t="s">
        <v>30</v>
      </c>
    </row>
    <row r="36" spans="3:8" ht="12">
      <c r="C36" s="3">
        <f t="shared" si="5"/>
        <v>0.11180555555555556</v>
      </c>
      <c r="D36" s="3" t="str">
        <f t="shared" si="6"/>
        <v> 大門沢小屋 </v>
      </c>
      <c r="E36" s="3">
        <f t="shared" si="8"/>
        <v>0.12013888888888889</v>
      </c>
      <c r="F36" s="3" t="s">
        <v>29</v>
      </c>
      <c r="G36" s="3">
        <f t="shared" si="7"/>
        <v>0.0861111111111111</v>
      </c>
      <c r="H36" s="3" t="s">
        <v>30</v>
      </c>
    </row>
    <row r="37" spans="3:8" ht="12">
      <c r="C37" s="3">
        <f t="shared" si="5"/>
        <v>0.20625</v>
      </c>
      <c r="D37" s="3" t="str">
        <f t="shared" si="6"/>
        <v> 大門沢下降点 </v>
      </c>
      <c r="E37" s="3">
        <f t="shared" si="8"/>
      </c>
      <c r="F37" s="3" t="s">
        <v>29</v>
      </c>
      <c r="G37" s="3">
        <f t="shared" si="7"/>
        <v>0.020833333333333343</v>
      </c>
      <c r="H37" s="3" t="s">
        <v>30</v>
      </c>
    </row>
    <row r="38" spans="3:8" ht="12">
      <c r="C38" s="3">
        <f t="shared" si="5"/>
        <v>0.22708333333333333</v>
      </c>
      <c r="D38" s="3" t="str">
        <f t="shared" si="6"/>
        <v> 農鳥岳 </v>
      </c>
      <c r="E38" s="3">
        <f t="shared" si="8"/>
        <v>0.24375</v>
      </c>
      <c r="F38" s="3" t="s">
        <v>29</v>
      </c>
      <c r="G38" s="3">
        <f t="shared" si="7"/>
        <v>0.029166666666666646</v>
      </c>
      <c r="H38" s="3" t="s">
        <v>30</v>
      </c>
    </row>
    <row r="39" spans="3:8" ht="12">
      <c r="C39" s="3">
        <f t="shared" si="5"/>
        <v>0.27291666666666664</v>
      </c>
      <c r="D39" s="3" t="str">
        <f t="shared" si="6"/>
        <v> 農鳥小屋 </v>
      </c>
      <c r="E39" s="3">
        <f t="shared" si="8"/>
        <v>0.27569444444444446</v>
      </c>
      <c r="F39" s="3" t="s">
        <v>29</v>
      </c>
      <c r="G39" s="3">
        <f t="shared" si="7"/>
        <v>0.039583333333333304</v>
      </c>
      <c r="H39" s="3" t="s">
        <v>30</v>
      </c>
    </row>
    <row r="40" spans="3:8" ht="12">
      <c r="C40" s="3">
        <f t="shared" si="5"/>
        <v>0.31527777777777777</v>
      </c>
      <c r="D40" s="3" t="str">
        <f t="shared" si="6"/>
        <v> 間ノ岳 </v>
      </c>
      <c r="E40" s="3">
        <f t="shared" si="8"/>
        <v>0.32083333333333336</v>
      </c>
      <c r="F40" s="3" t="s">
        <v>29</v>
      </c>
      <c r="G40" s="3">
        <f t="shared" si="7"/>
        <v>0.02986111111111106</v>
      </c>
      <c r="H40" s="3" t="s">
        <v>30</v>
      </c>
    </row>
    <row r="41" spans="3:8" ht="12">
      <c r="C41" s="3">
        <f t="shared" si="5"/>
        <v>0.3506944444444444</v>
      </c>
      <c r="D41" s="3" t="str">
        <f t="shared" si="6"/>
        <v> 北岳山荘 </v>
      </c>
      <c r="E41" s="3">
        <f t="shared" si="8"/>
        <v>0.3638888888888889</v>
      </c>
      <c r="F41" s="3" t="s">
        <v>29</v>
      </c>
      <c r="G41" s="3">
        <f t="shared" si="7"/>
        <v>0.030555555555555558</v>
      </c>
      <c r="H41" s="3" t="s">
        <v>30</v>
      </c>
    </row>
    <row r="42" spans="3:8" ht="12">
      <c r="C42" s="3">
        <f t="shared" si="5"/>
        <v>0.39444444444444443</v>
      </c>
      <c r="D42" s="3" t="str">
        <f t="shared" si="6"/>
        <v> 北岳 </v>
      </c>
      <c r="E42" s="3">
        <f t="shared" si="8"/>
        <v>0.4055555555555555</v>
      </c>
      <c r="F42" s="3" t="s">
        <v>29</v>
      </c>
      <c r="G42" s="3">
        <f t="shared" si="7"/>
        <v>0.009722222222222299</v>
      </c>
      <c r="H42" s="3" t="s">
        <v>30</v>
      </c>
    </row>
    <row r="43" spans="3:8" ht="12">
      <c r="C43" s="3">
        <f t="shared" si="5"/>
        <v>0.4152777777777778</v>
      </c>
      <c r="D43" s="3" t="str">
        <f t="shared" si="6"/>
        <v> 肩ノ小屋 </v>
      </c>
      <c r="E43" s="3">
        <f t="shared" si="8"/>
        <v>0.41944444444444445</v>
      </c>
      <c r="F43" s="3" t="s">
        <v>29</v>
      </c>
      <c r="G43" s="3">
        <f t="shared" si="7"/>
        <v>0.00694444444444442</v>
      </c>
      <c r="H43" s="3" t="s">
        <v>30</v>
      </c>
    </row>
    <row r="44" spans="3:8" ht="12">
      <c r="C44" s="3">
        <f t="shared" si="5"/>
        <v>0.4263888888888889</v>
      </c>
      <c r="D44" s="3" t="str">
        <f t="shared" si="6"/>
        <v> 小太郎尾根分岐 </v>
      </c>
      <c r="E44" s="3">
        <f t="shared" si="8"/>
      </c>
      <c r="F44" s="3" t="s">
        <v>29</v>
      </c>
      <c r="G44" s="3">
        <f t="shared" si="7"/>
        <v>0.03194444444444444</v>
      </c>
      <c r="H44" s="3" t="s">
        <v>30</v>
      </c>
    </row>
    <row r="45" spans="3:8" ht="12">
      <c r="C45" s="3">
        <f t="shared" si="5"/>
        <v>0.4583333333333333</v>
      </c>
      <c r="D45" s="3" t="str">
        <f t="shared" si="6"/>
        <v> 小太郎山 </v>
      </c>
      <c r="E45" s="3">
        <f t="shared" si="8"/>
        <v>0.4680555555555555</v>
      </c>
      <c r="F45" s="3" t="s">
        <v>29</v>
      </c>
      <c r="G45" s="3">
        <f t="shared" si="7"/>
        <v>0.034722222222222265</v>
      </c>
      <c r="H45" s="3" t="s">
        <v>30</v>
      </c>
    </row>
    <row r="46" spans="3:8" ht="12">
      <c r="C46" s="3">
        <f t="shared" si="5"/>
        <v>0.5027777777777778</v>
      </c>
      <c r="D46" s="3" t="str">
        <f t="shared" si="6"/>
        <v> 小太郎尾根分岐 </v>
      </c>
      <c r="E46" s="3">
        <f t="shared" si="8"/>
      </c>
      <c r="F46" s="3" t="s">
        <v>29</v>
      </c>
      <c r="G46" s="3">
        <f t="shared" si="7"/>
        <v>0.019444444444444486</v>
      </c>
      <c r="H46" s="3" t="s">
        <v>30</v>
      </c>
    </row>
    <row r="47" spans="3:8" ht="12">
      <c r="C47" s="3">
        <f t="shared" si="5"/>
        <v>0.5222222222222223</v>
      </c>
      <c r="D47" s="3" t="str">
        <f t="shared" si="6"/>
        <v> 白根御池小屋 </v>
      </c>
      <c r="E47" s="3">
        <f t="shared" si="8"/>
        <v>0.5277777777777778</v>
      </c>
      <c r="F47" s="3" t="s">
        <v>29</v>
      </c>
      <c r="G47" s="3">
        <f t="shared" si="7"/>
        <v>0.03125</v>
      </c>
      <c r="H47" s="3" t="s">
        <v>30</v>
      </c>
    </row>
    <row r="48" spans="3:8" ht="12">
      <c r="C48" s="3">
        <f t="shared" si="5"/>
        <v>0.5590277777777778</v>
      </c>
      <c r="D48" s="3" t="str">
        <f t="shared" si="6"/>
        <v> 広河原 </v>
      </c>
      <c r="E48" s="3">
        <f t="shared" si="8"/>
      </c>
      <c r="F48" s="3" t="s">
        <v>29</v>
      </c>
      <c r="G48" s="3">
        <f t="shared" si="7"/>
      </c>
      <c r="H48" s="3" t="s">
        <v>30</v>
      </c>
    </row>
    <row r="49" spans="3:8" ht="12">
      <c r="C49" s="3">
        <f t="shared" si="5"/>
        <v>0</v>
      </c>
      <c r="D49" s="3" t="str">
        <f t="shared" si="6"/>
        <v>  </v>
      </c>
      <c r="E49" s="3">
        <f t="shared" si="8"/>
      </c>
      <c r="F49" s="3" t="s">
        <v>29</v>
      </c>
      <c r="G49" s="3">
        <f t="shared" si="7"/>
      </c>
      <c r="H49" s="3" t="s">
        <v>30</v>
      </c>
    </row>
    <row r="50" spans="3:8" ht="12">
      <c r="C50" s="3">
        <f t="shared" si="5"/>
        <v>0</v>
      </c>
      <c r="D50" s="3" t="str">
        <f t="shared" si="6"/>
        <v>  </v>
      </c>
      <c r="E50" s="3">
        <f t="shared" si="8"/>
      </c>
      <c r="F50" s="3" t="s">
        <v>29</v>
      </c>
      <c r="G50" s="3">
        <f t="shared" si="7"/>
      </c>
      <c r="H50" s="3" t="s">
        <v>30</v>
      </c>
    </row>
    <row r="51" spans="3:8" ht="12">
      <c r="C51" s="3">
        <f t="shared" si="5"/>
        <v>0</v>
      </c>
      <c r="D51" s="3" t="str">
        <f t="shared" si="6"/>
        <v>  </v>
      </c>
      <c r="E51" s="3">
        <f t="shared" si="8"/>
      </c>
      <c r="F51" s="3" t="s">
        <v>29</v>
      </c>
      <c r="G51" s="3">
        <f t="shared" si="7"/>
      </c>
      <c r="H51" s="3" t="s">
        <v>30</v>
      </c>
    </row>
    <row r="52" spans="3:8" ht="12">
      <c r="C52" s="3">
        <f t="shared" si="5"/>
        <v>0</v>
      </c>
      <c r="D52" s="3" t="str">
        <f t="shared" si="6"/>
        <v>  </v>
      </c>
      <c r="E52" s="3">
        <f t="shared" si="8"/>
      </c>
      <c r="F52" s="3" t="s">
        <v>29</v>
      </c>
      <c r="G52" s="3">
        <f t="shared" si="7"/>
      </c>
      <c r="H52" s="3" t="s">
        <v>30</v>
      </c>
    </row>
    <row r="53" spans="3:8" ht="12">
      <c r="C53" s="3">
        <f t="shared" si="5"/>
        <v>0</v>
      </c>
      <c r="D53" s="3" t="str">
        <f t="shared" si="6"/>
        <v>  </v>
      </c>
      <c r="E53" s="3">
        <f t="shared" si="8"/>
      </c>
      <c r="F53" s="3" t="s">
        <v>29</v>
      </c>
      <c r="G53" s="3">
        <f t="shared" si="7"/>
      </c>
      <c r="H53" s="3" t="s">
        <v>30</v>
      </c>
    </row>
    <row r="54" spans="3:8" ht="12">
      <c r="C54" s="3">
        <f t="shared" si="5"/>
        <v>0</v>
      </c>
      <c r="D54" s="3" t="str">
        <f t="shared" si="6"/>
        <v>  </v>
      </c>
      <c r="E54" s="3">
        <f t="shared" si="8"/>
      </c>
      <c r="F54" s="3" t="s">
        <v>29</v>
      </c>
      <c r="G54" s="3">
        <f t="shared" si="7"/>
      </c>
      <c r="H54" s="3" t="s">
        <v>30</v>
      </c>
    </row>
    <row r="55" spans="3:8" ht="12">
      <c r="C55" s="3">
        <f t="shared" si="5"/>
        <v>0</v>
      </c>
      <c r="D55" s="3" t="str">
        <f t="shared" si="6"/>
        <v>  </v>
      </c>
      <c r="E55" s="3">
        <f t="shared" si="8"/>
      </c>
      <c r="F55" s="3" t="s">
        <v>29</v>
      </c>
      <c r="G55" s="3">
        <f t="shared" si="7"/>
      </c>
      <c r="H55" s="3" t="s">
        <v>30</v>
      </c>
    </row>
    <row r="56" spans="3:8" ht="12">
      <c r="C56" s="3">
        <f t="shared" si="5"/>
        <v>0</v>
      </c>
      <c r="D56" s="3" t="str">
        <f t="shared" si="6"/>
        <v>  </v>
      </c>
      <c r="E56" s="3">
        <f t="shared" si="8"/>
      </c>
      <c r="F56" s="3" t="s">
        <v>29</v>
      </c>
      <c r="G56" s="3">
        <f t="shared" si="7"/>
      </c>
      <c r="H56" s="3" t="s">
        <v>30</v>
      </c>
    </row>
    <row r="57" spans="3:8" ht="12">
      <c r="C57" s="3">
        <f t="shared" si="5"/>
        <v>0</v>
      </c>
      <c r="D57" s="3" t="str">
        <f t="shared" si="6"/>
        <v>  </v>
      </c>
      <c r="E57" s="3">
        <f t="shared" si="8"/>
      </c>
      <c r="F57" s="3" t="s">
        <v>29</v>
      </c>
      <c r="G57" s="3">
        <f t="shared" si="7"/>
      </c>
      <c r="H57" s="3" t="s">
        <v>30</v>
      </c>
    </row>
    <row r="58" spans="3:8" ht="12">
      <c r="C58" s="3">
        <f t="shared" si="5"/>
        <v>0</v>
      </c>
      <c r="D58" s="3" t="str">
        <f t="shared" si="6"/>
        <v>  </v>
      </c>
      <c r="E58" s="3">
        <f t="shared" si="8"/>
      </c>
      <c r="F58" s="3" t="s">
        <v>29</v>
      </c>
      <c r="G58" s="3">
        <f t="shared" si="7"/>
      </c>
      <c r="H58" s="3" t="s">
        <v>30</v>
      </c>
    </row>
    <row r="59" spans="3:8" ht="12">
      <c r="C59" s="3">
        <f t="shared" si="5"/>
        <v>0</v>
      </c>
      <c r="D59" s="3" t="str">
        <f t="shared" si="6"/>
        <v>  </v>
      </c>
      <c r="H59" s="3"/>
    </row>
    <row r="60" ht="12">
      <c r="H60" s="3"/>
    </row>
    <row r="61" spans="3:8" ht="12">
      <c r="C61" s="3" t="s">
        <v>31</v>
      </c>
      <c r="D61" s="19">
        <f>F30</f>
        <v>0.45625000000000004</v>
      </c>
      <c r="E61" s="3" t="s">
        <v>32</v>
      </c>
      <c r="F61" s="19">
        <f>E30</f>
        <v>0.07986111111111108</v>
      </c>
      <c r="G61" s="3" t="s">
        <v>33</v>
      </c>
      <c r="H61" s="19">
        <f>D61+F61</f>
        <v>0.5361111111111111</v>
      </c>
    </row>
    <row r="62" spans="3:8" ht="12">
      <c r="C62" s="3" t="s">
        <v>34</v>
      </c>
      <c r="D62" s="19">
        <f>G30</f>
        <v>0.8993055555555556</v>
      </c>
      <c r="E62" s="3" t="s">
        <v>35</v>
      </c>
      <c r="F62" s="20">
        <f>H61/D62</f>
        <v>0.5961389961389961</v>
      </c>
      <c r="H62" s="3"/>
    </row>
    <row r="63" spans="3:6" ht="12">
      <c r="C63" s="3" t="s">
        <v>39</v>
      </c>
      <c r="E63" s="21">
        <v>35.3</v>
      </c>
      <c r="F63" s="3" t="s">
        <v>36</v>
      </c>
    </row>
    <row r="64" spans="3:9" ht="12">
      <c r="C64" s="3" t="s">
        <v>40</v>
      </c>
      <c r="F64" s="22">
        <v>3846</v>
      </c>
      <c r="G64" s="3" t="s">
        <v>41</v>
      </c>
      <c r="H64" s="22">
        <v>3172</v>
      </c>
      <c r="I64" s="4" t="s">
        <v>37</v>
      </c>
    </row>
  </sheetData>
  <sheetProtection selectLockedCells="1" selectUnlockedCells="1"/>
  <conditionalFormatting sqref="K3:K28">
    <cfRule type="cellIs" priority="1" dxfId="0" operator="equal" stopIfTrue="1">
      <formula>""</formula>
    </cfRule>
    <cfRule type="cellIs" priority="2" dxfId="1" operator="greaterThan" stopIfTrue="1">
      <formula>L$2</formula>
    </cfRule>
  </conditionalFormatting>
  <conditionalFormatting sqref="M3:M28">
    <cfRule type="cellIs" priority="3" dxfId="0" operator="equal" stopIfTrue="1">
      <formula>""</formula>
    </cfRule>
    <cfRule type="expression" priority="4" dxfId="2" stopIfTrue="1">
      <formula>K3&gt;L$2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24" customHeight="1" outlineLevelCol="1"/>
  <cols>
    <col min="1" max="1" width="20.375" style="36" customWidth="1"/>
    <col min="2" max="5" width="9.125" style="37" hidden="1" customWidth="1" outlineLevel="1"/>
    <col min="6" max="6" width="9.125" style="37" customWidth="1" collapsed="1"/>
    <col min="7" max="8" width="0" style="23" hidden="1" customWidth="1" outlineLevel="1"/>
    <col min="9" max="9" width="9.125" style="38" customWidth="1" collapsed="1"/>
    <col min="10" max="10" width="9.125" style="39" customWidth="1"/>
    <col min="11" max="11" width="9.125" style="41" customWidth="1"/>
    <col min="12" max="12" width="9.125" style="39" customWidth="1"/>
    <col min="13" max="13" width="9.125" style="41" customWidth="1"/>
    <col min="14" max="14" width="9.125" style="39" customWidth="1"/>
    <col min="15" max="15" width="9.125" style="41" customWidth="1"/>
    <col min="16" max="16" width="9.125" style="40" customWidth="1"/>
    <col min="17" max="16384" width="9.125" style="41" customWidth="1"/>
  </cols>
  <sheetData>
    <row r="1" spans="1:16" s="23" customFormat="1" ht="24" customHeight="1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24" t="s">
        <v>6</v>
      </c>
      <c r="G1" s="23" t="s">
        <v>7</v>
      </c>
      <c r="H1" s="23" t="s">
        <v>8</v>
      </c>
      <c r="I1" s="25">
        <v>1</v>
      </c>
      <c r="J1" s="26">
        <v>0.575</v>
      </c>
      <c r="K1" s="26"/>
      <c r="L1" s="26">
        <v>0.6</v>
      </c>
      <c r="M1" s="26"/>
      <c r="N1" s="26">
        <v>0.625</v>
      </c>
      <c r="O1" s="26"/>
      <c r="P1" s="27"/>
    </row>
    <row r="2" spans="1:16" s="34" customFormat="1" ht="24" customHeight="1">
      <c r="A2" s="28" t="s">
        <v>13</v>
      </c>
      <c r="B2" s="29">
        <v>0.020833333333333332</v>
      </c>
      <c r="C2" s="29"/>
      <c r="D2" s="29">
        <f aca="true" t="shared" si="0" ref="D2:D27">IF(C2="","",C2-B2)</f>
      </c>
      <c r="E2" s="29"/>
      <c r="F2" s="30" t="str">
        <f>TEXT(B2,"hh:mm")&amp;"発"</f>
        <v>00:30発</v>
      </c>
      <c r="G2" s="31"/>
      <c r="H2" s="31"/>
      <c r="I2" s="32" t="s">
        <v>42</v>
      </c>
      <c r="J2" s="33" t="s">
        <v>42</v>
      </c>
      <c r="K2" s="34" t="s">
        <v>43</v>
      </c>
      <c r="L2" s="33" t="s">
        <v>42</v>
      </c>
      <c r="M2" s="34" t="s">
        <v>43</v>
      </c>
      <c r="N2" s="33" t="s">
        <v>42</v>
      </c>
      <c r="O2" s="34" t="s">
        <v>43</v>
      </c>
      <c r="P2" s="35"/>
    </row>
    <row r="3" spans="1:15" ht="24" customHeight="1">
      <c r="A3" s="36" t="s">
        <v>14</v>
      </c>
      <c r="D3" s="37">
        <f t="shared" si="0"/>
      </c>
      <c r="E3" s="37">
        <f aca="true" t="shared" si="1" ref="E3:E16">IF(B3="","",IF(C2="",B3-B2,B3-C2))</f>
      </c>
      <c r="F3" s="37">
        <v>0.020833333333333332</v>
      </c>
      <c r="G3" s="23">
        <f aca="true" t="shared" si="2" ref="G3:G32">IF(E3="","",IF(F3="","",E3/F3))</f>
      </c>
      <c r="H3" s="23">
        <f aca="true" t="shared" si="3" ref="H3:H32">IF(E3="","",IF(F3="","",IF(D3="",E3/F3,(D3+E3)/F3)))</f>
      </c>
      <c r="I3" s="38">
        <f>IF(F3="","",SUM($F$3:$F3)*I$1)</f>
        <v>0.020833333333333332</v>
      </c>
      <c r="J3" s="39">
        <f>IF(F3="","",SUM($F$3:$F3)*J$1)</f>
        <v>0.011979166666666666</v>
      </c>
      <c r="K3" s="37">
        <f>IF(F3="","",$B$2+SUM($F$3:$F3)*J$1)</f>
        <v>0.032812499999999994</v>
      </c>
      <c r="L3" s="39">
        <f>IF(F3="","",SUM($F$3:$F3)*L$1)</f>
        <v>0.012499999999999999</v>
      </c>
      <c r="M3" s="37">
        <f>IF(F3="","",$B$2+SUM($F$3:$F3)*L$1)</f>
        <v>0.03333333333333333</v>
      </c>
      <c r="N3" s="39">
        <f>IF(F3="","",SUM($F$3:$F3)*N$1)</f>
        <v>0.013020833333333332</v>
      </c>
      <c r="O3" s="37">
        <f>IF(F3="","",$B$2+SUM($F$3:$F3)*N$1)</f>
        <v>0.033854166666666664</v>
      </c>
    </row>
    <row r="4" spans="1:15" ht="24" customHeight="1">
      <c r="A4" s="36" t="s">
        <v>15</v>
      </c>
      <c r="D4" s="37">
        <f t="shared" si="0"/>
      </c>
      <c r="E4" s="37">
        <f t="shared" si="1"/>
      </c>
      <c r="F4" s="37">
        <v>0.024305555555555556</v>
      </c>
      <c r="G4" s="23">
        <f t="shared" si="2"/>
      </c>
      <c r="H4" s="23">
        <f t="shared" si="3"/>
      </c>
      <c r="I4" s="38">
        <f>IF(F4="","",SUM($F$3:$F4)*I$1)</f>
        <v>0.04513888888888889</v>
      </c>
      <c r="J4" s="39">
        <f>IF(F4="","",SUM($F$3:$F4)*J$1)</f>
        <v>0.02595486111111111</v>
      </c>
      <c r="K4" s="37">
        <f>IF(F4="","",$B$2+SUM($F$3:$F4)*J$1)</f>
        <v>0.046788194444444445</v>
      </c>
      <c r="L4" s="39">
        <f>IF(F4="","",SUM($F$3:$F4)*L$1)</f>
        <v>0.02708333333333333</v>
      </c>
      <c r="M4" s="37">
        <f>IF(F4="","",$B$2+SUM($F$3:$F4)*L$1)</f>
        <v>0.04791666666666666</v>
      </c>
      <c r="N4" s="39">
        <f>IF(F4="","",SUM($F$3:$F4)*N$1)</f>
        <v>0.028211805555555556</v>
      </c>
      <c r="O4" s="37">
        <f>IF(F4="","",$B$2+SUM($F$3:$F4)*N$1)</f>
        <v>0.04904513888888889</v>
      </c>
    </row>
    <row r="5" spans="1:15" ht="24" customHeight="1">
      <c r="A5" s="36" t="s">
        <v>16</v>
      </c>
      <c r="D5" s="37">
        <f t="shared" si="0"/>
      </c>
      <c r="E5" s="37">
        <f t="shared" si="1"/>
      </c>
      <c r="F5" s="37">
        <v>0.13194444444444445</v>
      </c>
      <c r="G5" s="23">
        <f t="shared" si="2"/>
      </c>
      <c r="H5" s="23">
        <f t="shared" si="3"/>
      </c>
      <c r="I5" s="38">
        <f>IF(F5="","",SUM($F$3:$F5)*I$1)</f>
        <v>0.17708333333333334</v>
      </c>
      <c r="J5" s="39">
        <f>IF(F5="","",SUM($F$3:$F5)*J$1)</f>
        <v>0.10182291666666667</v>
      </c>
      <c r="K5" s="37">
        <f>IF(F5="","",$B$2+SUM($F$3:$F5)*J$1)</f>
        <v>0.12265625</v>
      </c>
      <c r="L5" s="39">
        <f>IF(F5="","",SUM($F$3:$F5)*L$1)</f>
        <v>0.10625</v>
      </c>
      <c r="M5" s="37">
        <f>IF(F5="","",$B$2+SUM($F$3:$F5)*L$1)</f>
        <v>0.12708333333333333</v>
      </c>
      <c r="N5" s="39">
        <f>IF(F5="","",SUM($F$3:$F5)*N$1)</f>
        <v>0.11067708333333334</v>
      </c>
      <c r="O5" s="37">
        <f>IF(F5="","",$B$2+SUM($F$3:$F5)*N$1)</f>
        <v>0.13151041666666669</v>
      </c>
    </row>
    <row r="6" spans="1:15" ht="24" customHeight="1">
      <c r="A6" s="36" t="s">
        <v>17</v>
      </c>
      <c r="D6" s="37">
        <f t="shared" si="0"/>
      </c>
      <c r="E6" s="37">
        <f t="shared" si="1"/>
      </c>
      <c r="F6" s="37">
        <v>0.16666666666666666</v>
      </c>
      <c r="G6" s="23">
        <f t="shared" si="2"/>
      </c>
      <c r="H6" s="23">
        <f t="shared" si="3"/>
      </c>
      <c r="I6" s="38">
        <f>IF(F6="","",SUM($F$3:$F6)*I$1)</f>
        <v>0.34375</v>
      </c>
      <c r="J6" s="39">
        <f>IF(F6="","",SUM($F$3:$F6)*J$1)</f>
        <v>0.19765624999999998</v>
      </c>
      <c r="K6" s="37">
        <f>IF(F6="","",$B$2+SUM($F$3:$F6)*J$1)</f>
        <v>0.21848958333333332</v>
      </c>
      <c r="L6" s="39">
        <f>IF(F6="","",SUM($F$3:$F6)*L$1)</f>
        <v>0.20625</v>
      </c>
      <c r="M6" s="37">
        <f>IF(F6="","",$B$2+SUM($F$3:$F6)*L$1)</f>
        <v>0.22708333333333333</v>
      </c>
      <c r="N6" s="39">
        <f>IF(F6="","",SUM($F$3:$F6)*N$1)</f>
        <v>0.21484375</v>
      </c>
      <c r="O6" s="37">
        <f>IF(F6="","",$B$2+SUM($F$3:$F6)*N$1)</f>
        <v>0.23567708333333334</v>
      </c>
    </row>
    <row r="7" spans="1:15" ht="24" customHeight="1">
      <c r="A7" s="36" t="s">
        <v>18</v>
      </c>
      <c r="D7" s="37">
        <f t="shared" si="0"/>
      </c>
      <c r="E7" s="37">
        <f t="shared" si="1"/>
      </c>
      <c r="F7" s="37">
        <v>0.041666666666666664</v>
      </c>
      <c r="G7" s="23">
        <f t="shared" si="2"/>
      </c>
      <c r="H7" s="23">
        <f t="shared" si="3"/>
      </c>
      <c r="I7" s="38">
        <f>IF(F7="","",SUM($F$3:$F7)*I$1)</f>
        <v>0.3854166666666667</v>
      </c>
      <c r="J7" s="39">
        <f>IF(F7="","",SUM($F$3:$F7)*J$1)</f>
        <v>0.22161458333333334</v>
      </c>
      <c r="K7" s="37">
        <f>IF(F7="","",$B$2+SUM($F$3:$F7)*J$1)</f>
        <v>0.24244791666666668</v>
      </c>
      <c r="L7" s="39">
        <f>IF(F7="","",SUM($F$3:$F7)*L$1)</f>
        <v>0.23125</v>
      </c>
      <c r="M7" s="37">
        <f>IF(F7="","",$B$2+SUM($F$3:$F7)*L$1)</f>
        <v>0.2520833333333333</v>
      </c>
      <c r="N7" s="39">
        <f>IF(F7="","",SUM($F$3:$F7)*N$1)</f>
        <v>0.24088541666666669</v>
      </c>
      <c r="O7" s="37">
        <f>IF(F7="","",$B$2+SUM($F$3:$F7)*N$1)</f>
        <v>0.26171875</v>
      </c>
    </row>
    <row r="8" spans="1:15" ht="24" customHeight="1">
      <c r="A8" s="36" t="s">
        <v>19</v>
      </c>
      <c r="D8" s="37">
        <f t="shared" si="0"/>
      </c>
      <c r="E8" s="37">
        <f t="shared" si="1"/>
      </c>
      <c r="F8" s="37">
        <v>0.04861111111111111</v>
      </c>
      <c r="G8" s="23">
        <f t="shared" si="2"/>
      </c>
      <c r="H8" s="23">
        <f t="shared" si="3"/>
      </c>
      <c r="I8" s="38">
        <f>IF(F8="","",SUM($F$3:$F8)*I$1)</f>
        <v>0.4340277777777778</v>
      </c>
      <c r="J8" s="39">
        <f>IF(F8="","",SUM($F$3:$F8)*J$1)</f>
        <v>0.2495659722222222</v>
      </c>
      <c r="K8" s="37">
        <f>IF(F8="","",$B$2+SUM($F$3:$F8)*J$1)</f>
        <v>0.2703993055555555</v>
      </c>
      <c r="L8" s="39">
        <f>IF(F8="","",SUM($F$3:$F8)*L$1)</f>
        <v>0.2604166666666667</v>
      </c>
      <c r="M8" s="37">
        <f>IF(F8="","",$B$2+SUM($F$3:$F8)*L$1)</f>
        <v>0.28125</v>
      </c>
      <c r="N8" s="39">
        <f>IF(F8="","",SUM($F$3:$F8)*N$1)</f>
        <v>0.2712673611111111</v>
      </c>
      <c r="O8" s="37">
        <f>IF(F8="","",$B$2+SUM($F$3:$F8)*N$1)</f>
        <v>0.2921006944444444</v>
      </c>
    </row>
    <row r="9" spans="1:15" ht="24" customHeight="1">
      <c r="A9" s="36" t="s">
        <v>20</v>
      </c>
      <c r="D9" s="37">
        <f t="shared" si="0"/>
      </c>
      <c r="E9" s="37">
        <f t="shared" si="1"/>
      </c>
      <c r="F9" s="37">
        <v>0.0625</v>
      </c>
      <c r="G9" s="23">
        <f t="shared" si="2"/>
      </c>
      <c r="H9" s="23">
        <f t="shared" si="3"/>
      </c>
      <c r="I9" s="38">
        <f>IF(F9="","",SUM($F$3:$F9)*I$1)</f>
        <v>0.4965277777777778</v>
      </c>
      <c r="J9" s="39">
        <f>IF(F9="","",SUM($F$3:$F9)*J$1)</f>
        <v>0.2855034722222222</v>
      </c>
      <c r="K9" s="37">
        <f>IF(F9="","",$B$2+SUM($F$3:$F9)*J$1)</f>
        <v>0.30633680555555554</v>
      </c>
      <c r="L9" s="39">
        <f>IF(F9="","",SUM($F$3:$F9)*L$1)</f>
        <v>0.29791666666666666</v>
      </c>
      <c r="M9" s="37">
        <f>IF(F9="","",$B$2+SUM($F$3:$F9)*L$1)</f>
        <v>0.31875</v>
      </c>
      <c r="N9" s="39">
        <f>IF(F9="","",SUM($F$3:$F9)*N$1)</f>
        <v>0.3103298611111111</v>
      </c>
      <c r="O9" s="37">
        <f>IF(F9="","",$B$2+SUM($F$3:$F9)*N$1)</f>
        <v>0.3311631944444444</v>
      </c>
    </row>
    <row r="10" spans="1:15" ht="24" customHeight="1">
      <c r="A10" s="36" t="s">
        <v>21</v>
      </c>
      <c r="D10" s="37">
        <f t="shared" si="0"/>
      </c>
      <c r="E10" s="37">
        <f t="shared" si="1"/>
      </c>
      <c r="F10" s="37">
        <v>0.05555555555555555</v>
      </c>
      <c r="G10" s="23">
        <f t="shared" si="2"/>
      </c>
      <c r="H10" s="23">
        <f t="shared" si="3"/>
      </c>
      <c r="I10" s="38">
        <f>IF(F10="","",SUM($F$3:$F10)*I$1)</f>
        <v>0.5520833333333334</v>
      </c>
      <c r="J10" s="39">
        <f>IF(F10="","",SUM($F$3:$F10)*J$1)</f>
        <v>0.31744791666666666</v>
      </c>
      <c r="K10" s="37">
        <f>IF(F10="","",$B$2+SUM($F$3:$F10)*J$1)</f>
        <v>0.33828125</v>
      </c>
      <c r="L10" s="39">
        <f>IF(F10="","",SUM($F$3:$F10)*L$1)</f>
        <v>0.33125</v>
      </c>
      <c r="M10" s="37">
        <f>IF(F10="","",$B$2+SUM($F$3:$F10)*L$1)</f>
        <v>0.3520833333333333</v>
      </c>
      <c r="N10" s="39">
        <f>IF(F10="","",SUM($F$3:$F10)*N$1)</f>
        <v>0.34505208333333337</v>
      </c>
      <c r="O10" s="37">
        <f>IF(F10="","",$B$2+SUM($F$3:$F10)*N$1)</f>
        <v>0.3658854166666667</v>
      </c>
    </row>
    <row r="11" spans="1:15" ht="24" customHeight="1">
      <c r="A11" s="36" t="s">
        <v>22</v>
      </c>
      <c r="D11" s="37">
        <f t="shared" si="0"/>
      </c>
      <c r="E11" s="37">
        <f t="shared" si="1"/>
      </c>
      <c r="F11" s="37">
        <v>0.05555555555555555</v>
      </c>
      <c r="G11" s="23">
        <f t="shared" si="2"/>
      </c>
      <c r="H11" s="23">
        <f t="shared" si="3"/>
      </c>
      <c r="I11" s="38">
        <f>IF(F11="","",SUM($F$3:$F11)*I$1)</f>
        <v>0.607638888888889</v>
      </c>
      <c r="J11" s="39">
        <f>IF(F11="","",SUM($F$3:$F11)*J$1)</f>
        <v>0.3493923611111111</v>
      </c>
      <c r="K11" s="37">
        <f>IF(F11="","",$B$2+SUM($F$3:$F11)*J$1)</f>
        <v>0.3702256944444444</v>
      </c>
      <c r="L11" s="39">
        <f>IF(F11="","",SUM($F$3:$F11)*L$1)</f>
        <v>0.36458333333333337</v>
      </c>
      <c r="M11" s="37">
        <f>IF(F11="","",$B$2+SUM($F$3:$F11)*L$1)</f>
        <v>0.3854166666666667</v>
      </c>
      <c r="N11" s="39">
        <f>IF(F11="","",SUM($F$3:$F11)*N$1)</f>
        <v>0.3797743055555556</v>
      </c>
      <c r="O11" s="37">
        <f>IF(F11="","",$B$2+SUM($F$3:$F11)*N$1)</f>
        <v>0.4006076388888889</v>
      </c>
    </row>
    <row r="12" spans="1:15" ht="24" customHeight="1">
      <c r="A12" s="36" t="s">
        <v>23</v>
      </c>
      <c r="D12" s="37">
        <f t="shared" si="0"/>
      </c>
      <c r="E12" s="37">
        <f t="shared" si="1"/>
      </c>
      <c r="F12" s="37">
        <v>0.027777777777777776</v>
      </c>
      <c r="G12" s="23">
        <f t="shared" si="2"/>
      </c>
      <c r="H12" s="23">
        <f t="shared" si="3"/>
      </c>
      <c r="I12" s="38">
        <f>IF(F12="","",SUM($F$3:$F12)*I$1)</f>
        <v>0.6354166666666667</v>
      </c>
      <c r="J12" s="39">
        <f>IF(F12="","",SUM($F$3:$F12)*J$1)</f>
        <v>0.3653645833333333</v>
      </c>
      <c r="K12" s="37">
        <f>IF(F12="","",$B$2+SUM($F$3:$F12)*J$1)</f>
        <v>0.38619791666666664</v>
      </c>
      <c r="L12" s="39">
        <f>IF(F12="","",SUM($F$3:$F12)*L$1)</f>
        <v>0.38125000000000003</v>
      </c>
      <c r="M12" s="37">
        <f>IF(F12="","",$B$2+SUM($F$3:$F12)*L$1)</f>
        <v>0.40208333333333335</v>
      </c>
      <c r="N12" s="39">
        <f>IF(F12="","",SUM($F$3:$F12)*N$1)</f>
        <v>0.39713541666666674</v>
      </c>
      <c r="O12" s="37">
        <f>IF(F12="","",$B$2+SUM($F$3:$F12)*N$1)</f>
        <v>0.41796875000000006</v>
      </c>
    </row>
    <row r="13" spans="1:15" ht="24" customHeight="1">
      <c r="A13" s="36" t="s">
        <v>24</v>
      </c>
      <c r="D13" s="37">
        <f t="shared" si="0"/>
      </c>
      <c r="E13" s="37">
        <f t="shared" si="1"/>
      </c>
      <c r="F13" s="37">
        <v>0.013888888888888888</v>
      </c>
      <c r="G13" s="23">
        <f t="shared" si="2"/>
      </c>
      <c r="H13" s="23">
        <f t="shared" si="3"/>
      </c>
      <c r="I13" s="38">
        <f>IF(F13="","",SUM($F$3:$F13)*I$1)</f>
        <v>0.6493055555555556</v>
      </c>
      <c r="J13" s="39">
        <f>IF(F13="","",SUM($F$3:$F13)*J$1)</f>
        <v>0.3733506944444444</v>
      </c>
      <c r="K13" s="37">
        <f>IF(F13="","",$B$2+SUM($F$3:$F13)*J$1)</f>
        <v>0.3941840277777777</v>
      </c>
      <c r="L13" s="39">
        <f>IF(F13="","",SUM($F$3:$F13)*L$1)</f>
        <v>0.38958333333333334</v>
      </c>
      <c r="M13" s="37">
        <f>IF(F13="","",$B$2+SUM($F$3:$F13)*L$1)</f>
        <v>0.41041666666666665</v>
      </c>
      <c r="N13" s="39">
        <f>IF(F13="","",SUM($F$3:$F13)*N$1)</f>
        <v>0.4058159722222222</v>
      </c>
      <c r="O13" s="37">
        <f>IF(F13="","",$B$2+SUM($F$3:$F13)*N$1)</f>
        <v>0.4266493055555555</v>
      </c>
    </row>
    <row r="14" spans="1:15" ht="24" customHeight="1">
      <c r="A14" s="36" t="s">
        <v>44</v>
      </c>
      <c r="D14" s="37">
        <f t="shared" si="0"/>
      </c>
      <c r="E14" s="37">
        <f t="shared" si="1"/>
      </c>
      <c r="F14" s="37">
        <v>0.11805555555555557</v>
      </c>
      <c r="G14" s="23">
        <f t="shared" si="2"/>
      </c>
      <c r="H14" s="23">
        <f t="shared" si="3"/>
      </c>
      <c r="I14" s="38">
        <f>IF(F14="","",SUM($F$3:$F14)*I$1)</f>
        <v>0.7673611111111112</v>
      </c>
      <c r="J14" s="39">
        <f>IF(F14="","",SUM($F$3:$F14)*J$1)</f>
        <v>0.44123263888888886</v>
      </c>
      <c r="K14" s="37">
        <f>IF(F14="","",$B$2+SUM($F$3:$F14)*J$1)</f>
        <v>0.4620659722222222</v>
      </c>
      <c r="L14" s="39">
        <f>IF(F14="","",SUM($F$3:$F14)*L$1)</f>
        <v>0.4604166666666667</v>
      </c>
      <c r="M14" s="37">
        <f>IF(F14="","",$B$2+SUM($F$3:$F14)*L$1)</f>
        <v>0.48125</v>
      </c>
      <c r="N14" s="39">
        <f>IF(F14="","",SUM($F$3:$F14)*N$1)</f>
        <v>0.4796006944444445</v>
      </c>
      <c r="O14" s="37">
        <f>IF(F14="","",$B$2+SUM($F$3:$F14)*N$1)</f>
        <v>0.5004340277777778</v>
      </c>
    </row>
    <row r="15" spans="1:15" ht="24" customHeight="1">
      <c r="A15" s="36" t="s">
        <v>25</v>
      </c>
      <c r="D15" s="37">
        <f t="shared" si="0"/>
      </c>
      <c r="E15" s="37">
        <f t="shared" si="1"/>
      </c>
      <c r="F15" s="37">
        <v>0.0625</v>
      </c>
      <c r="G15" s="23">
        <f t="shared" si="2"/>
      </c>
      <c r="H15" s="23">
        <f t="shared" si="3"/>
      </c>
      <c r="I15" s="38">
        <f>IF(F15="","",SUM($F$3:$F15)*I$1)</f>
        <v>0.8298611111111112</v>
      </c>
      <c r="J15" s="39">
        <f>IF(F15="","",SUM($F$3:$F15)*J$1)</f>
        <v>0.4771701388888889</v>
      </c>
      <c r="K15" s="37">
        <f>IF(F15="","",$B$2+SUM($F$3:$F15)*J$1)</f>
        <v>0.4980034722222222</v>
      </c>
      <c r="L15" s="39">
        <f>IF(F15="","",SUM($F$3:$F15)*L$1)</f>
        <v>0.4979166666666667</v>
      </c>
      <c r="M15" s="37">
        <f>IF(F15="","",$B$2+SUM($F$3:$F15)*L$1)</f>
        <v>0.51875</v>
      </c>
      <c r="N15" s="39">
        <f>IF(F15="","",SUM($F$3:$F15)*N$1)</f>
        <v>0.5186631944444444</v>
      </c>
      <c r="O15" s="37">
        <f>IF(F15="","",$B$2+SUM($F$3:$F15)*N$1)</f>
        <v>0.5394965277777778</v>
      </c>
    </row>
    <row r="16" spans="1:15" ht="24" customHeight="1">
      <c r="A16" s="36" t="s">
        <v>26</v>
      </c>
      <c r="D16" s="37">
        <f t="shared" si="0"/>
      </c>
      <c r="E16" s="37">
        <f t="shared" si="1"/>
      </c>
      <c r="F16" s="37">
        <v>0.0763888888888889</v>
      </c>
      <c r="G16" s="23">
        <f t="shared" si="2"/>
      </c>
      <c r="H16" s="23">
        <f t="shared" si="3"/>
      </c>
      <c r="I16" s="38">
        <f>IF(F16="","",SUM($F$3:$F16)*I$1)</f>
        <v>0.90625</v>
      </c>
      <c r="J16" s="39">
        <f>IF(F16="","",SUM($F$3:$F16)*J$1)</f>
        <v>0.5210937499999999</v>
      </c>
      <c r="K16" s="37">
        <f>IF(F16="","",$B$2+SUM($F$3:$F16)*J$1)</f>
        <v>0.5419270833333333</v>
      </c>
      <c r="L16" s="39">
        <f>IF(F16="","",SUM($F$3:$F16)*L$1)</f>
        <v>0.54375</v>
      </c>
      <c r="M16" s="37">
        <f>IF(F16="","",$B$2+SUM($F$3:$F16)*L$1)</f>
        <v>0.5645833333333333</v>
      </c>
      <c r="N16" s="39">
        <f>IF(F16="","",SUM($F$3:$F16)*N$1)</f>
        <v>0.56640625</v>
      </c>
      <c r="O16" s="37">
        <f>IF(F16="","",$B$2+SUM($F$3:$F16)*N$1)</f>
        <v>0.5872395833333334</v>
      </c>
    </row>
    <row r="17" spans="4:15" ht="24" customHeight="1">
      <c r="D17" s="37">
        <f t="shared" si="0"/>
      </c>
      <c r="E17" s="37">
        <f>IF(B17="","",IF(#REF!="",B17-#REF!,B17-#REF!))</f>
      </c>
      <c r="G17" s="23">
        <f t="shared" si="2"/>
      </c>
      <c r="H17" s="23">
        <f t="shared" si="3"/>
      </c>
      <c r="I17" s="38">
        <f>IF(F17="","",SUM($F$3:$F17)*I$1)</f>
      </c>
      <c r="J17" s="39">
        <f>IF(F17="","",SUM($F$3:$F17)*J$1)</f>
      </c>
      <c r="K17" s="37">
        <f>IF(F17="","",$B$2+SUM($F$3:$F17)*J$1)</f>
      </c>
      <c r="L17" s="39">
        <f>IF(F17="","",SUM($F$3:$F17)*L$1)</f>
      </c>
      <c r="M17" s="37">
        <f>IF(F17="","",$B$2+SUM($F$3:$F17)*L$1)</f>
      </c>
      <c r="N17" s="39">
        <f>IF(F17="","",SUM($F$3:$F17)*N$1)</f>
      </c>
      <c r="O17" s="37">
        <f>IF(F17="","",$B$2+SUM($F$3:$F17)*N$1)</f>
      </c>
    </row>
    <row r="18" spans="1:15" ht="24" customHeight="1">
      <c r="A18" s="36" t="s">
        <v>45</v>
      </c>
      <c r="D18" s="37">
        <f t="shared" si="0"/>
      </c>
      <c r="E18" s="37">
        <f aca="true" t="shared" si="4" ref="E18:E27">IF(B18="","",IF(C17="",B18-B17,B18-C17))</f>
      </c>
      <c r="G18" s="23">
        <f t="shared" si="2"/>
      </c>
      <c r="H18" s="23">
        <f t="shared" si="3"/>
      </c>
      <c r="I18" s="38">
        <f>IF(F18="","",SUM($F$3:$F18)*I$1)</f>
      </c>
      <c r="J18" s="39">
        <f>IF(F18="","",SUM($F$3:$F18)*J$1)</f>
      </c>
      <c r="K18" s="37">
        <f>IF(F18="","",$B$2+SUM($F$3:$F18)*J$1)</f>
      </c>
      <c r="L18" s="39">
        <f>IF(F18="","",SUM($F$3:$F18)*L$1)</f>
      </c>
      <c r="M18" s="37">
        <f>IF(F18="","",$B$2+SUM($F$3:$F18)*L$1)</f>
      </c>
      <c r="N18" s="39">
        <f>IF(F18="","",SUM($F$3:$F18)*N$1)</f>
      </c>
      <c r="O18" s="37">
        <f>IF(F18="","",$B$2+SUM($F$3:$F18)*N$1)</f>
      </c>
    </row>
    <row r="19" spans="1:15" ht="24" customHeight="1">
      <c r="A19" s="36" t="s">
        <v>46</v>
      </c>
      <c r="D19" s="37">
        <f t="shared" si="0"/>
      </c>
      <c r="E19" s="37">
        <f t="shared" si="4"/>
      </c>
      <c r="G19" s="23">
        <f t="shared" si="2"/>
      </c>
      <c r="H19" s="23">
        <f t="shared" si="3"/>
      </c>
      <c r="I19" s="38">
        <f>IF(F19="","",SUM($F$3:$F19)*I$1)</f>
      </c>
      <c r="J19" s="39">
        <f>IF(F19="","",SUM($F$3:$F19)*J$1)</f>
      </c>
      <c r="K19" s="37">
        <f>IF(F19="","",$B$2+SUM($F$3:$F19)*J$1)</f>
      </c>
      <c r="L19" s="39">
        <f>IF(F19="","",SUM($F$3:$F19)*L$1)</f>
      </c>
      <c r="M19" s="37">
        <f>IF(F19="","",$B$2+SUM($F$3:$F19)*L$1)</f>
      </c>
      <c r="N19" s="39">
        <f>IF(F19="","",SUM($F$3:$F19)*N$1)</f>
      </c>
      <c r="O19" s="37">
        <f>IF(F19="","",$B$2+SUM($F$3:$F19)*N$1)</f>
      </c>
    </row>
    <row r="20" spans="4:15" ht="24" customHeight="1">
      <c r="D20" s="37">
        <f t="shared" si="0"/>
      </c>
      <c r="E20" s="37">
        <f t="shared" si="4"/>
      </c>
      <c r="G20" s="23">
        <f t="shared" si="2"/>
      </c>
      <c r="H20" s="23">
        <f t="shared" si="3"/>
      </c>
      <c r="I20" s="38">
        <f>IF(F20="","",SUM($F$3:$F20)*I$1)</f>
      </c>
      <c r="J20" s="39">
        <f>IF(F20="","",SUM($F$3:$F20)*J$1)</f>
      </c>
      <c r="K20" s="37">
        <f>IF(F20="","",$B$2+SUM($F$3:$F20)*J$1)</f>
      </c>
      <c r="L20" s="39">
        <f>IF(F20="","",SUM($F$3:$F20)*L$1)</f>
      </c>
      <c r="M20" s="37">
        <f>IF(F20="","",$B$2+SUM($F$3:$F20)*L$1)</f>
      </c>
      <c r="N20" s="39">
        <f>IF(F20="","",SUM($F$3:$F20)*N$1)</f>
      </c>
      <c r="O20" s="37">
        <f>IF(F20="","",$B$2+SUM($F$3:$F20)*N$1)</f>
      </c>
    </row>
    <row r="21" spans="4:15" ht="24" customHeight="1">
      <c r="D21" s="37">
        <f t="shared" si="0"/>
      </c>
      <c r="E21" s="37">
        <f t="shared" si="4"/>
      </c>
      <c r="G21" s="23">
        <f t="shared" si="2"/>
      </c>
      <c r="H21" s="23">
        <f t="shared" si="3"/>
      </c>
      <c r="I21" s="38">
        <f>IF(F21="","",SUM($F$3:$F21)*I$1)</f>
      </c>
      <c r="J21" s="39">
        <f>IF(F21="","",SUM($F$3:$F21)*J$1)</f>
      </c>
      <c r="K21" s="37">
        <f>IF(F21="","",$B$2+SUM($F$3:$F21)*J$1)</f>
      </c>
      <c r="L21" s="39">
        <f>IF(F21="","",SUM($F$3:$F21)*L$1)</f>
      </c>
      <c r="M21" s="37">
        <f>IF(F21="","",$B$2+SUM($F$3:$F21)*L$1)</f>
      </c>
      <c r="N21" s="39">
        <f>IF(F21="","",SUM($F$3:$F21)*N$1)</f>
      </c>
      <c r="O21" s="37">
        <f>IF(F21="","",$B$2+SUM($F$3:$F21)*N$1)</f>
      </c>
    </row>
    <row r="22" spans="4:15" ht="24" customHeight="1">
      <c r="D22" s="37">
        <f t="shared" si="0"/>
      </c>
      <c r="E22" s="37">
        <f t="shared" si="4"/>
      </c>
      <c r="G22" s="23">
        <f t="shared" si="2"/>
      </c>
      <c r="H22" s="23">
        <f t="shared" si="3"/>
      </c>
      <c r="I22" s="38">
        <f>IF(F22="","",SUM($F$3:$F22)*I$1)</f>
      </c>
      <c r="J22" s="39">
        <f>IF(F22="","",SUM($F$3:$F22)*J$1)</f>
      </c>
      <c r="K22" s="37">
        <f>IF(F22="","",$B$2+SUM($F$3:$F22)*J$1)</f>
      </c>
      <c r="L22" s="39">
        <f>IF(F22="","",SUM($F$3:$F22)*L$1)</f>
      </c>
      <c r="M22" s="37">
        <f>IF(F22="","",$B$2+SUM($F$3:$F22)*L$1)</f>
      </c>
      <c r="N22" s="39">
        <f>IF(F22="","",SUM($F$3:$F22)*N$1)</f>
      </c>
      <c r="O22" s="37">
        <f>IF(F22="","",$B$2+SUM($F$3:$F22)*N$1)</f>
      </c>
    </row>
    <row r="23" spans="4:15" ht="24" customHeight="1">
      <c r="D23" s="37">
        <f t="shared" si="0"/>
      </c>
      <c r="E23" s="37">
        <f t="shared" si="4"/>
      </c>
      <c r="G23" s="23">
        <f t="shared" si="2"/>
      </c>
      <c r="H23" s="23">
        <f t="shared" si="3"/>
      </c>
      <c r="I23" s="38">
        <f>IF(F23="","",SUM($F$3:$F23)*I$1)</f>
      </c>
      <c r="J23" s="39">
        <f>IF(F23="","",SUM($F$3:$F23)*J$1)</f>
      </c>
      <c r="K23" s="37">
        <f>IF(F23="","",$B$2+SUM($F$3:$F23)*J$1)</f>
      </c>
      <c r="L23" s="39">
        <f>IF(F23="","",SUM($F$3:$F23)*L$1)</f>
      </c>
      <c r="M23" s="37">
        <f>IF(F23="","",$B$2+SUM($F$3:$F23)*L$1)</f>
      </c>
      <c r="N23" s="39">
        <f>IF(F23="","",SUM($F$3:$F23)*N$1)</f>
      </c>
      <c r="O23" s="37">
        <f>IF(F23="","",$B$2+SUM($F$3:$F23)*N$1)</f>
      </c>
    </row>
    <row r="24" spans="4:15" ht="24" customHeight="1">
      <c r="D24" s="37">
        <f t="shared" si="0"/>
      </c>
      <c r="E24" s="37">
        <f t="shared" si="4"/>
      </c>
      <c r="G24" s="23">
        <f t="shared" si="2"/>
      </c>
      <c r="H24" s="23">
        <f t="shared" si="3"/>
      </c>
      <c r="I24" s="38">
        <f>IF(F24="","",SUM($F$3:$F24)*I$1)</f>
      </c>
      <c r="J24" s="39">
        <f>IF(F24="","",SUM($F$3:$F24)*J$1)</f>
      </c>
      <c r="K24" s="37">
        <f>IF(F24="","",$B$2+SUM($F$3:$F24)*J$1)</f>
      </c>
      <c r="L24" s="39">
        <f>IF(F24="","",SUM($F$3:$F24)*L$1)</f>
      </c>
      <c r="M24" s="37">
        <f>IF(F24="","",$B$2+SUM($F$3:$F24)*L$1)</f>
      </c>
      <c r="N24" s="39">
        <f>IF(F24="","",SUM($F$3:$F24)*N$1)</f>
      </c>
      <c r="O24" s="37">
        <f>IF(F24="","",$B$2+SUM($F$3:$F24)*N$1)</f>
      </c>
    </row>
    <row r="25" spans="4:15" ht="24" customHeight="1">
      <c r="D25" s="37">
        <f t="shared" si="0"/>
      </c>
      <c r="E25" s="37">
        <f t="shared" si="4"/>
      </c>
      <c r="G25" s="23">
        <f t="shared" si="2"/>
      </c>
      <c r="H25" s="23">
        <f t="shared" si="3"/>
      </c>
      <c r="I25" s="38">
        <f>IF(F25="","",SUM($F$3:$F25)*I$1)</f>
      </c>
      <c r="J25" s="39">
        <f>IF(F25="","",SUM($F$3:$F25)*J$1)</f>
      </c>
      <c r="K25" s="37">
        <f>IF(F25="","",$B$2+SUM($F$3:$F25)*J$1)</f>
      </c>
      <c r="L25" s="39">
        <f>IF(F25="","",SUM($F$3:$F25)*L$1)</f>
      </c>
      <c r="M25" s="37">
        <f>IF(F25="","",$B$2+SUM($F$3:$F25)*L$1)</f>
      </c>
      <c r="N25" s="39">
        <f>IF(F25="","",SUM($F$3:$F25)*N$1)</f>
      </c>
      <c r="O25" s="37">
        <f>IF(F25="","",$B$2+SUM($F$3:$F25)*N$1)</f>
      </c>
    </row>
    <row r="26" spans="4:15" ht="24" customHeight="1">
      <c r="D26" s="37">
        <f t="shared" si="0"/>
      </c>
      <c r="E26" s="37">
        <f t="shared" si="4"/>
      </c>
      <c r="G26" s="23">
        <f t="shared" si="2"/>
      </c>
      <c r="H26" s="23">
        <f t="shared" si="3"/>
      </c>
      <c r="I26" s="38">
        <f>IF(F26="","",SUM($F$3:$F26)*I$1)</f>
      </c>
      <c r="J26" s="39">
        <f>IF(F26="","",SUM($F$3:$F26)*J$1)</f>
      </c>
      <c r="K26" s="37">
        <f>IF(F26="","",$B$2+SUM($F$3:$F26)*J$1)</f>
      </c>
      <c r="L26" s="39">
        <f>IF(F26="","",SUM($F$3:$F26)*L$1)</f>
      </c>
      <c r="M26" s="37">
        <f>IF(F26="","",$B$2+SUM($F$3:$F26)*L$1)</f>
      </c>
      <c r="N26" s="39">
        <f>IF(F26="","",SUM($F$3:$F26)*N$1)</f>
      </c>
      <c r="O26" s="37">
        <f>IF(F26="","",$B$2+SUM($F$3:$F26)*N$1)</f>
      </c>
    </row>
    <row r="27" spans="4:15" ht="24" customHeight="1">
      <c r="D27" s="37">
        <f t="shared" si="0"/>
      </c>
      <c r="E27" s="37">
        <f t="shared" si="4"/>
      </c>
      <c r="G27" s="23">
        <f t="shared" si="2"/>
      </c>
      <c r="H27" s="23">
        <f t="shared" si="3"/>
      </c>
      <c r="I27" s="38">
        <f>IF(F27="","",SUM($F$3:$F27)*I$1)</f>
      </c>
      <c r="J27" s="39">
        <f>IF(F27="","",SUM($F$3:$F27)*J$1)</f>
      </c>
      <c r="K27" s="37">
        <f>IF(F27="","",$B$2+SUM($F$3:$F27)*J$1)</f>
      </c>
      <c r="L27" s="39">
        <f>IF(F27="","",SUM($F$3:$F27)*L$1)</f>
      </c>
      <c r="M27" s="37">
        <f>IF(F27="","",$B$2+SUM($F$3:$F27)*L$1)</f>
      </c>
      <c r="N27" s="39">
        <f>IF(F27="","",SUM($F$3:$F27)*N$1)</f>
      </c>
      <c r="O27" s="37">
        <f>IF(F27="","",$B$2+SUM($F$3:$F27)*N$1)</f>
      </c>
    </row>
    <row r="28" spans="7:15" ht="24" customHeight="1">
      <c r="G28" s="23">
        <f t="shared" si="2"/>
      </c>
      <c r="H28" s="23">
        <f t="shared" si="3"/>
      </c>
      <c r="I28" s="38">
        <f>IF(F28="","",SUM($F$3:$F28)*I$1)</f>
      </c>
      <c r="J28" s="39">
        <f>IF(F28="","",SUM($F$3:$F28)*J$1)</f>
      </c>
      <c r="K28" s="37">
        <f>IF(F28="","",$B$2+SUM($F$3:$F28)*J$1)</f>
      </c>
      <c r="L28" s="39">
        <f>IF(F28="","",SUM($F$3:$F28)*L$1)</f>
      </c>
      <c r="M28" s="37">
        <f>IF(F28="","",$B$2+SUM($F$3:$F28)*L$1)</f>
      </c>
      <c r="N28" s="39">
        <f>IF(F28="","",SUM($F$3:$F28)*N$1)</f>
      </c>
      <c r="O28" s="37">
        <f>IF(F28="","",$B$2+SUM($F$3:$F28)*N$1)</f>
      </c>
    </row>
    <row r="29" spans="7:15" ht="24" customHeight="1">
      <c r="G29" s="23">
        <f t="shared" si="2"/>
      </c>
      <c r="H29" s="23">
        <f t="shared" si="3"/>
      </c>
      <c r="I29" s="38">
        <f>IF(F29="","",SUM($F$3:$F29)*I$1)</f>
      </c>
      <c r="J29" s="39">
        <f>IF(F29="","",SUM($F$3:$F29)*J$1)</f>
      </c>
      <c r="K29" s="37">
        <f>IF(F29="","",$B$2+SUM($F$3:$F29)*J$1)</f>
      </c>
      <c r="L29" s="39">
        <f>IF(F29="","",SUM($F$3:$F29)*L$1)</f>
      </c>
      <c r="M29" s="37">
        <f>IF(F29="","",$B$2+SUM($F$3:$F29)*L$1)</f>
      </c>
      <c r="N29" s="39">
        <f>IF(F29="","",SUM($F$3:$F29)*N$1)</f>
      </c>
      <c r="O29" s="37">
        <f>IF(F29="","",$B$2+SUM($F$3:$F29)*N$1)</f>
      </c>
    </row>
    <row r="30" spans="7:15" ht="24" customHeight="1">
      <c r="G30" s="23">
        <f t="shared" si="2"/>
      </c>
      <c r="H30" s="23">
        <f t="shared" si="3"/>
      </c>
      <c r="I30" s="38">
        <f>IF(F30="","",SUM($F$3:$F30)*I$1)</f>
      </c>
      <c r="J30" s="39">
        <f>IF(F30="","",SUM($F$3:$F30)*J$1)</f>
      </c>
      <c r="K30" s="37">
        <f>IF(F30="","",$B$2+SUM($F$3:$F30)*J$1)</f>
      </c>
      <c r="L30" s="39">
        <f>IF(F30="","",SUM($F$3:$F30)*L$1)</f>
      </c>
      <c r="M30" s="37">
        <f>IF(F30="","",$B$2+SUM($F$3:$F30)*L$1)</f>
      </c>
      <c r="N30" s="39">
        <f>IF(F30="","",SUM($F$3:$F30)*N$1)</f>
      </c>
      <c r="O30" s="37">
        <f>IF(F30="","",$B$2+SUM($F$3:$F30)*N$1)</f>
      </c>
    </row>
    <row r="31" spans="7:15" ht="24" customHeight="1">
      <c r="G31" s="23">
        <f t="shared" si="2"/>
      </c>
      <c r="H31" s="23">
        <f t="shared" si="3"/>
      </c>
      <c r="I31" s="38">
        <f>IF(F31="","",SUM($F$3:$F31)*I$1)</f>
      </c>
      <c r="J31" s="39">
        <f>IF(F31="","",SUM($F$3:$F31)*J$1)</f>
      </c>
      <c r="K31" s="37">
        <f>IF(F31="","",$B$2+SUM($F$3:$F31)*J$1)</f>
      </c>
      <c r="L31" s="39">
        <f>IF(F31="","",SUM($F$3:$F31)*L$1)</f>
      </c>
      <c r="M31" s="37">
        <f>IF(F31="","",$B$2+SUM($F$3:$F31)*L$1)</f>
      </c>
      <c r="N31" s="39">
        <f>IF(F31="","",SUM($F$3:$F31)*N$1)</f>
      </c>
      <c r="O31" s="37">
        <f>IF(F31="","",$B$2+SUM($F$3:$F31)*N$1)</f>
      </c>
    </row>
    <row r="32" spans="7:15" ht="24" customHeight="1">
      <c r="G32" s="23">
        <f t="shared" si="2"/>
      </c>
      <c r="H32" s="23">
        <f t="shared" si="3"/>
      </c>
      <c r="I32" s="38">
        <f>IF(F32="","",SUM($F$3:$F32)*I$1)</f>
      </c>
      <c r="J32" s="39">
        <f>IF(F32="","",SUM($F$3:$F32)*J$1)</f>
      </c>
      <c r="K32" s="37">
        <f>IF(F32="","",$B$2+SUM($F$3:$F32)*J$1)</f>
      </c>
      <c r="L32" s="39">
        <f>IF(F32="","",SUM($F$3:$F32)*L$1)</f>
      </c>
      <c r="M32" s="37">
        <f>IF(F32="","",$B$2+SUM($F$3:$F32)*L$1)</f>
      </c>
      <c r="N32" s="39">
        <f>IF(F32="","",SUM($F$3:$F32)*N$1)</f>
      </c>
      <c r="O32" s="37">
        <f>IF(F32="","",$B$2+SUM($F$3:$F32)*N$1)</f>
      </c>
    </row>
    <row r="34" spans="1:8" ht="24" customHeight="1">
      <c r="A34" s="36" t="s">
        <v>27</v>
      </c>
      <c r="B34" s="38">
        <f>INDEX(B2:B32,COUNTA(B2:B32),1)-B2</f>
        <v>0</v>
      </c>
      <c r="D34" s="38">
        <f>SUM(D2:D32)</f>
        <v>0</v>
      </c>
      <c r="E34" s="38">
        <f>SUM(E2:E32)</f>
        <v>0</v>
      </c>
      <c r="F34" s="38">
        <f>SUM(F2:F32)</f>
        <v>0.90625</v>
      </c>
      <c r="G34" s="42">
        <f>E34/F34</f>
        <v>0</v>
      </c>
      <c r="H34" s="42">
        <f>(D34+E34)/F34</f>
        <v>0</v>
      </c>
    </row>
  </sheetData>
  <sheetProtection selectLockedCells="1" selectUnlockedCells="1"/>
  <mergeCells count="3">
    <mergeCell ref="J1:K1"/>
    <mergeCell ref="L1:M1"/>
    <mergeCell ref="N1:O1"/>
  </mergeCells>
  <printOptions/>
  <pageMargins left="0.4201388888888889" right="0.25972222222222224" top="0.3597222222222222" bottom="0.32013888888888886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2013-10-01T16:05:35Z</dcterms:created>
  <dcterms:modified xsi:type="dcterms:W3CDTF">2013-10-01T16:09:00Z</dcterms:modified>
  <cp:category/>
  <cp:version/>
  <cp:contentType/>
  <cp:contentStatus/>
</cp:coreProperties>
</file>